
<file path=[Content_Types].xml><?xml version="1.0" encoding="utf-8"?>
<Types xmlns="http://schemas.openxmlformats.org/package/2006/content-types">
  <Default Extension="rels" ContentType="application/vnd.openxmlformats-package.relationships+xml"/>
  <Override PartName="/xl/worksheets/sheet12.xml" ContentType="application/vnd.openxmlformats-officedocument.spreadsheetml.worksheet+xml"/>
  <Default Extension="xml" ContentType="application/xml"/>
  <Override PartName="/xl/worksheets/sheet10.xml" ContentType="application/vnd.openxmlformats-officedocument.spreadsheetml.workshee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comments2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Default Extension="vml" ContentType="application/vnd.openxmlformats-officedocument.vmlDrawing"/>
  <Override PartName="/docProps/custom.xml" ContentType="application/vnd.openxmlformats-officedocument.custom-properties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440" yWindow="1260" windowWidth="28620" windowHeight="16760" tabRatio="823" activeTab="1"/>
  </bookViews>
  <sheets>
    <sheet name="COMPAR" sheetId="27" r:id="rId1"/>
    <sheet name="FINAL" sheetId="26" r:id="rId2"/>
    <sheet name="COMBINAISON" sheetId="25" r:id="rId3"/>
    <sheet name="TOTAL" sheetId="4" r:id="rId4"/>
    <sheet name="AAA" sheetId="24" r:id="rId5"/>
    <sheet name="BDX" sheetId="23" r:id="rId6"/>
    <sheet name="CCC" sheetId="22" r:id="rId7"/>
    <sheet name="CFD" sheetId="21" r:id="rId8"/>
    <sheet name="GRE" sheetId="20" r:id="rId9"/>
    <sheet name="LIL" sheetId="19" r:id="rId10"/>
    <sheet name="LYO" sheetId="18" r:id="rId11"/>
    <sheet name="MRS" sheetId="17" r:id="rId12"/>
    <sheet name="MON" sheetId="16" r:id="rId13"/>
    <sheet name="MTP" sheetId="15" r:id="rId14"/>
    <sheet name="NAN" sheetId="14" r:id="rId15"/>
    <sheet name="NCE" sheetId="13" r:id="rId16"/>
    <sheet name="PAR" sheetId="12" r:id="rId17"/>
    <sheet name="REN" sheetId="11" r:id="rId18"/>
    <sheet name="URO" sheetId="10" r:id="rId19"/>
    <sheet name="SSS" sheetId="9" r:id="rId20"/>
    <sheet name="TTT" sheetId="8" r:id="rId21"/>
    <sheet name="TLO" sheetId="7" r:id="rId22"/>
    <sheet name="FEDE" sheetId="6" r:id="rId23"/>
  </sheets>
  <definedNames>
    <definedName name="_xlnm.Print_Area" localSheetId="2">COMBINAISON!$A$1:$N$38</definedName>
    <definedName name="_xlnm.Print_Area" localSheetId="0">COMPAR!$A$1:$J$22</definedName>
    <definedName name="_xlnm.Print_Area" localSheetId="1">FINAL!$A$1:$F$38</definedName>
    <definedName name="_xlnm.Print_Area" localSheetId="11">MRS!$A$1:$F$38</definedName>
    <definedName name="_xlnm.Print_Area" localSheetId="16">PAR!$A$1:$F$38</definedName>
    <definedName name="_xlnm.Print_Area" localSheetId="3">TOTAL!$A$1:$F$39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24"/>
  <c r="C6"/>
  <c r="E7"/>
  <c r="E6"/>
  <c r="F7"/>
  <c r="F6"/>
  <c r="F24"/>
  <c r="C12"/>
  <c r="C30"/>
  <c r="F26"/>
  <c r="F28"/>
  <c r="B12"/>
  <c r="B38"/>
  <c r="E38"/>
  <c r="E16"/>
  <c r="B18"/>
  <c r="B24"/>
  <c r="E24"/>
  <c r="B6" i="23"/>
  <c r="C6"/>
  <c r="E7"/>
  <c r="E6"/>
  <c r="F7"/>
  <c r="F6"/>
  <c r="F24"/>
  <c r="B12"/>
  <c r="C12"/>
  <c r="C30"/>
  <c r="F26"/>
  <c r="B38"/>
  <c r="E38"/>
  <c r="E16"/>
  <c r="B18"/>
  <c r="B24"/>
  <c r="E24"/>
  <c r="F28"/>
  <c r="B6" i="22"/>
  <c r="C6"/>
  <c r="E7"/>
  <c r="E6"/>
  <c r="E16"/>
  <c r="F7"/>
  <c r="F6"/>
  <c r="F24"/>
  <c r="C12"/>
  <c r="C30"/>
  <c r="F26"/>
  <c r="B12"/>
  <c r="B38"/>
  <c r="E38"/>
  <c r="B18"/>
  <c r="B24"/>
  <c r="F28"/>
  <c r="E24"/>
  <c r="B6" i="21"/>
  <c r="C6"/>
  <c r="E7"/>
  <c r="E6"/>
  <c r="E16"/>
  <c r="E24"/>
  <c r="F7"/>
  <c r="F6"/>
  <c r="F24"/>
  <c r="C12"/>
  <c r="C30"/>
  <c r="F26"/>
  <c r="B12"/>
  <c r="B38"/>
  <c r="E38"/>
  <c r="B18"/>
  <c r="B24"/>
  <c r="F28"/>
  <c r="J14" i="25"/>
  <c r="L5"/>
  <c r="N5"/>
  <c r="I8"/>
  <c r="K8"/>
  <c r="I9"/>
  <c r="K9"/>
  <c r="I10"/>
  <c r="K10"/>
  <c r="I11"/>
  <c r="K11"/>
  <c r="I12"/>
  <c r="K12"/>
  <c r="I13"/>
  <c r="K13"/>
  <c r="I14"/>
  <c r="K14"/>
  <c r="I15"/>
  <c r="K15"/>
  <c r="I23"/>
  <c r="K23"/>
  <c r="I7"/>
  <c r="I6"/>
  <c r="I16"/>
  <c r="L12"/>
  <c r="N12"/>
  <c r="K7"/>
  <c r="K6"/>
  <c r="K16"/>
  <c r="B23"/>
  <c r="D23"/>
  <c r="D41"/>
  <c r="B8"/>
  <c r="D8"/>
  <c r="B9"/>
  <c r="D9"/>
  <c r="B10"/>
  <c r="D10"/>
  <c r="B14"/>
  <c r="D14"/>
  <c r="B13"/>
  <c r="D13"/>
  <c r="D12"/>
  <c r="B16"/>
  <c r="D16"/>
  <c r="B20"/>
  <c r="D20"/>
  <c r="B21"/>
  <c r="D21"/>
  <c r="I19"/>
  <c r="K19"/>
  <c r="B7"/>
  <c r="D7"/>
  <c r="D6"/>
  <c r="D18"/>
  <c r="D24"/>
  <c r="I18"/>
  <c r="K18"/>
  <c r="K24"/>
  <c r="E41"/>
  <c r="I37"/>
  <c r="E25"/>
  <c r="G25"/>
  <c r="E27"/>
  <c r="G27"/>
  <c r="I36"/>
  <c r="L21"/>
  <c r="N21"/>
  <c r="E14"/>
  <c r="G14"/>
  <c r="L11"/>
  <c r="N11"/>
  <c r="L10"/>
  <c r="N10"/>
  <c r="L9"/>
  <c r="N9"/>
  <c r="B37"/>
  <c r="E8"/>
  <c r="G8"/>
  <c r="I24"/>
  <c r="E10"/>
  <c r="G10"/>
  <c r="E7"/>
  <c r="E9"/>
  <c r="E6"/>
  <c r="G9"/>
  <c r="B6"/>
  <c r="E13"/>
  <c r="G13"/>
  <c r="G12"/>
  <c r="E12"/>
  <c r="E16"/>
  <c r="E17"/>
  <c r="E30"/>
  <c r="L26"/>
  <c r="G16"/>
  <c r="G7"/>
  <c r="G6"/>
  <c r="G17"/>
  <c r="G30"/>
  <c r="N26"/>
  <c r="O23"/>
  <c r="L8"/>
  <c r="N8"/>
  <c r="N7"/>
  <c r="N6"/>
  <c r="N24"/>
  <c r="N28"/>
  <c r="L7"/>
  <c r="L6"/>
  <c r="L24"/>
  <c r="L28"/>
  <c r="B12"/>
  <c r="B18"/>
  <c r="B24"/>
  <c r="K42"/>
  <c r="I35"/>
  <c r="I38"/>
  <c r="B36"/>
  <c r="B35"/>
  <c r="B38"/>
  <c r="G6" i="27"/>
  <c r="L6"/>
  <c r="K6"/>
  <c r="H6"/>
  <c r="H7"/>
  <c r="H8"/>
  <c r="H9"/>
  <c r="H10"/>
  <c r="H11"/>
  <c r="H12"/>
  <c r="H13"/>
  <c r="H14"/>
  <c r="H15"/>
  <c r="H16"/>
  <c r="H17"/>
  <c r="H18"/>
  <c r="H19"/>
  <c r="H20"/>
  <c r="H25"/>
  <c r="L20"/>
  <c r="L3"/>
  <c r="L7"/>
  <c r="L8"/>
  <c r="L9"/>
  <c r="L10"/>
  <c r="L11"/>
  <c r="L12"/>
  <c r="L13"/>
  <c r="L14"/>
  <c r="L15"/>
  <c r="L16"/>
  <c r="L17"/>
  <c r="L18"/>
  <c r="L19"/>
  <c r="L25"/>
  <c r="G3"/>
  <c r="K3"/>
  <c r="G7"/>
  <c r="K7"/>
  <c r="G9"/>
  <c r="K9"/>
  <c r="G10"/>
  <c r="K10"/>
  <c r="G11"/>
  <c r="K11"/>
  <c r="G13"/>
  <c r="K13"/>
  <c r="G14"/>
  <c r="K14"/>
  <c r="G15"/>
  <c r="K15"/>
  <c r="G16"/>
  <c r="K16"/>
  <c r="G8"/>
  <c r="K8"/>
  <c r="G12"/>
  <c r="K12"/>
  <c r="G17"/>
  <c r="K17"/>
  <c r="G18"/>
  <c r="K18"/>
  <c r="G19"/>
  <c r="K19"/>
  <c r="K25"/>
  <c r="F3"/>
  <c r="A2"/>
  <c r="G2"/>
  <c r="H2"/>
  <c r="A3"/>
  <c r="H3"/>
  <c r="A4"/>
  <c r="G4"/>
  <c r="H4"/>
  <c r="A5"/>
  <c r="G5"/>
  <c r="H5"/>
  <c r="A6"/>
  <c r="A7"/>
  <c r="A8"/>
  <c r="A9"/>
  <c r="A10"/>
  <c r="A11"/>
  <c r="A12"/>
  <c r="A13"/>
  <c r="A14"/>
  <c r="A15"/>
  <c r="A16"/>
  <c r="A17"/>
  <c r="A18"/>
  <c r="A19"/>
  <c r="A20"/>
  <c r="G20"/>
  <c r="D2"/>
  <c r="C2"/>
  <c r="D3"/>
  <c r="C3"/>
  <c r="E3"/>
  <c r="D4"/>
  <c r="C4"/>
  <c r="D5"/>
  <c r="C5"/>
  <c r="F5"/>
  <c r="I5"/>
  <c r="F4"/>
  <c r="I4"/>
  <c r="F2"/>
  <c r="B2"/>
  <c r="I3"/>
  <c r="B3"/>
  <c r="J3"/>
  <c r="B5"/>
  <c r="B4"/>
  <c r="C12"/>
  <c r="B12"/>
  <c r="C17"/>
  <c r="C19"/>
  <c r="C18"/>
  <c r="D18"/>
  <c r="E18"/>
  <c r="C8"/>
  <c r="F8"/>
  <c r="I8"/>
  <c r="D19"/>
  <c r="E19"/>
  <c r="D17"/>
  <c r="E17"/>
  <c r="F12"/>
  <c r="J12"/>
  <c r="D12"/>
  <c r="E12"/>
  <c r="D8"/>
  <c r="E8"/>
  <c r="B17"/>
  <c r="F17"/>
  <c r="J17"/>
  <c r="B19"/>
  <c r="F19"/>
  <c r="J19"/>
  <c r="B8"/>
  <c r="J8"/>
  <c r="B18"/>
  <c r="F18"/>
  <c r="J18"/>
  <c r="C13"/>
  <c r="F13"/>
  <c r="I13"/>
  <c r="B13"/>
  <c r="J13"/>
  <c r="D13"/>
  <c r="E13"/>
  <c r="B15"/>
  <c r="C15"/>
  <c r="D15"/>
  <c r="E15"/>
  <c r="F15"/>
  <c r="C16"/>
  <c r="D16"/>
  <c r="E16"/>
  <c r="F16"/>
  <c r="I16"/>
  <c r="B16"/>
  <c r="J16"/>
  <c r="C6"/>
  <c r="D6"/>
  <c r="E6"/>
  <c r="F6"/>
  <c r="I6"/>
  <c r="B6"/>
  <c r="J6"/>
  <c r="C10"/>
  <c r="D10"/>
  <c r="E10"/>
  <c r="F10"/>
  <c r="I10"/>
  <c r="B10"/>
  <c r="J10"/>
  <c r="C14"/>
  <c r="F14"/>
  <c r="I14"/>
  <c r="D14"/>
  <c r="E14"/>
  <c r="C9"/>
  <c r="D9"/>
  <c r="E9"/>
  <c r="F9"/>
  <c r="I9"/>
  <c r="B9"/>
  <c r="J9"/>
  <c r="D20"/>
  <c r="F20"/>
  <c r="C20"/>
  <c r="C7"/>
  <c r="D7"/>
  <c r="E7"/>
  <c r="F7"/>
  <c r="I7"/>
  <c r="B7"/>
  <c r="J7"/>
  <c r="C11"/>
  <c r="D11"/>
  <c r="E11"/>
  <c r="B11"/>
  <c r="F11"/>
  <c r="J11"/>
  <c r="I11"/>
  <c r="F25"/>
  <c r="B20"/>
  <c r="B14"/>
  <c r="J14"/>
  <c r="F7" i="6"/>
  <c r="B12"/>
  <c r="B6"/>
  <c r="E7"/>
  <c r="E6"/>
  <c r="C6"/>
  <c r="F6"/>
  <c r="F24"/>
  <c r="C12"/>
  <c r="B38"/>
  <c r="E38"/>
  <c r="C30"/>
  <c r="F26"/>
  <c r="F28"/>
  <c r="B18"/>
  <c r="B24"/>
  <c r="E16"/>
  <c r="E24"/>
  <c r="F5" i="26"/>
  <c r="E9"/>
  <c r="E10"/>
  <c r="E11"/>
  <c r="E12"/>
  <c r="E13"/>
  <c r="E14"/>
  <c r="E8"/>
  <c r="E7"/>
  <c r="E6"/>
  <c r="E15"/>
  <c r="E16"/>
  <c r="F12"/>
  <c r="B21"/>
  <c r="E37"/>
  <c r="C25"/>
  <c r="C27"/>
  <c r="E36"/>
  <c r="F21"/>
  <c r="B14"/>
  <c r="C14"/>
  <c r="F11"/>
  <c r="F10"/>
  <c r="F9"/>
  <c r="B37"/>
  <c r="C8"/>
  <c r="B8"/>
  <c r="B20"/>
  <c r="E19"/>
  <c r="E18"/>
  <c r="E24"/>
  <c r="C10"/>
  <c r="B10"/>
  <c r="C9"/>
  <c r="C7"/>
  <c r="C6"/>
  <c r="B9"/>
  <c r="B7"/>
  <c r="B6"/>
  <c r="C13"/>
  <c r="C12"/>
  <c r="C16"/>
  <c r="C17"/>
  <c r="C30"/>
  <c r="F26"/>
  <c r="B23"/>
  <c r="F8"/>
  <c r="F7"/>
  <c r="F6"/>
  <c r="F24"/>
  <c r="F28"/>
  <c r="B13"/>
  <c r="B12"/>
  <c r="B16"/>
  <c r="B18"/>
  <c r="B24"/>
  <c r="E35"/>
  <c r="E38"/>
  <c r="B36"/>
  <c r="B35"/>
  <c r="B38"/>
  <c r="B12" i="20"/>
  <c r="E7"/>
  <c r="E6"/>
  <c r="B6"/>
  <c r="F7"/>
  <c r="C6"/>
  <c r="F6"/>
  <c r="F24"/>
  <c r="C12"/>
  <c r="C30"/>
  <c r="F26"/>
  <c r="B38"/>
  <c r="E38"/>
  <c r="B18"/>
  <c r="B24"/>
  <c r="F28"/>
  <c r="E16"/>
  <c r="E24"/>
  <c r="F7" i="19"/>
  <c r="E7"/>
  <c r="B12"/>
  <c r="E6"/>
  <c r="B6"/>
  <c r="E16"/>
  <c r="C6"/>
  <c r="C12"/>
  <c r="C30"/>
  <c r="F26"/>
  <c r="F6"/>
  <c r="F24"/>
  <c r="F28"/>
  <c r="B38"/>
  <c r="E38"/>
  <c r="B18"/>
  <c r="B24"/>
  <c r="E24"/>
  <c r="E7" i="18"/>
  <c r="E6"/>
  <c r="B6"/>
  <c r="B12"/>
  <c r="C6"/>
  <c r="F7"/>
  <c r="F6"/>
  <c r="F24"/>
  <c r="C12"/>
  <c r="C30"/>
  <c r="F26"/>
  <c r="B38"/>
  <c r="E38"/>
  <c r="B18"/>
  <c r="B24"/>
  <c r="F28"/>
  <c r="E16"/>
  <c r="E24"/>
  <c r="F7" i="16"/>
  <c r="E7"/>
  <c r="B12"/>
  <c r="E6"/>
  <c r="B6"/>
  <c r="E16"/>
  <c r="C6"/>
  <c r="C12"/>
  <c r="C30"/>
  <c r="F26"/>
  <c r="F6"/>
  <c r="F24"/>
  <c r="F28"/>
  <c r="B18"/>
  <c r="B24"/>
  <c r="B38"/>
  <c r="E38"/>
  <c r="E24"/>
  <c r="B12" i="17"/>
  <c r="E7"/>
  <c r="E6"/>
  <c r="B6"/>
  <c r="C6"/>
  <c r="C12"/>
  <c r="C30"/>
  <c r="F26"/>
  <c r="F7"/>
  <c r="F6"/>
  <c r="F24"/>
  <c r="B38"/>
  <c r="E38"/>
  <c r="E16"/>
  <c r="B18"/>
  <c r="B24"/>
  <c r="E24"/>
  <c r="F7" i="15"/>
  <c r="E7"/>
  <c r="B12"/>
  <c r="E6"/>
  <c r="B6"/>
  <c r="E16"/>
  <c r="C6"/>
  <c r="F6"/>
  <c r="F24"/>
  <c r="C12"/>
  <c r="C30"/>
  <c r="F26"/>
  <c r="B18"/>
  <c r="B24"/>
  <c r="B38"/>
  <c r="E38"/>
  <c r="E24"/>
  <c r="F28"/>
  <c r="E7" i="14"/>
  <c r="E6"/>
  <c r="B6"/>
  <c r="E16"/>
  <c r="B12"/>
  <c r="C6"/>
  <c r="C12"/>
  <c r="C30"/>
  <c r="F26"/>
  <c r="F7"/>
  <c r="F6"/>
  <c r="F24"/>
  <c r="F28"/>
  <c r="B18"/>
  <c r="B24"/>
  <c r="B38"/>
  <c r="E38"/>
  <c r="E24"/>
  <c r="B12" i="13"/>
  <c r="E6"/>
  <c r="B6"/>
  <c r="E16"/>
  <c r="C6"/>
  <c r="F6"/>
  <c r="F24"/>
  <c r="C12"/>
  <c r="C30"/>
  <c r="F26"/>
  <c r="F28"/>
  <c r="B18"/>
  <c r="B24"/>
  <c r="B38"/>
  <c r="E38"/>
  <c r="E24"/>
  <c r="F7" i="12"/>
  <c r="E7"/>
  <c r="B12"/>
  <c r="E6"/>
  <c r="B6"/>
  <c r="E16"/>
  <c r="C6"/>
  <c r="F6"/>
  <c r="F24"/>
  <c r="C12"/>
  <c r="C30"/>
  <c r="F26"/>
  <c r="F28"/>
  <c r="B18"/>
  <c r="B24"/>
  <c r="B38"/>
  <c r="E38"/>
  <c r="E24"/>
  <c r="B12" i="11"/>
  <c r="E7"/>
  <c r="E6"/>
  <c r="B6"/>
  <c r="C6"/>
  <c r="F7"/>
  <c r="F6"/>
  <c r="C12"/>
  <c r="C30"/>
  <c r="F26"/>
  <c r="F28"/>
  <c r="B18"/>
  <c r="B24"/>
  <c r="B38"/>
  <c r="E38"/>
  <c r="F24"/>
  <c r="E16"/>
  <c r="E24"/>
  <c r="E7" i="9"/>
  <c r="E6"/>
  <c r="B6"/>
  <c r="B12"/>
  <c r="C6"/>
  <c r="C12"/>
  <c r="C30"/>
  <c r="F26"/>
  <c r="F7"/>
  <c r="F6"/>
  <c r="F24"/>
  <c r="F28"/>
  <c r="B18"/>
  <c r="B24"/>
  <c r="B38"/>
  <c r="E38"/>
  <c r="E16"/>
  <c r="E24"/>
  <c r="E7" i="7"/>
  <c r="E6"/>
  <c r="B6"/>
  <c r="B12"/>
  <c r="C6"/>
  <c r="C12"/>
  <c r="C30"/>
  <c r="F26"/>
  <c r="F7"/>
  <c r="F6"/>
  <c r="F24"/>
  <c r="F28"/>
  <c r="B18"/>
  <c r="B24"/>
  <c r="B38"/>
  <c r="E38"/>
  <c r="E16"/>
  <c r="E24"/>
  <c r="F5" i="4"/>
  <c r="F8"/>
  <c r="F9"/>
  <c r="F10"/>
  <c r="F11"/>
  <c r="F7"/>
  <c r="F12"/>
  <c r="F6"/>
  <c r="F21"/>
  <c r="F24"/>
  <c r="C7"/>
  <c r="C8"/>
  <c r="C9"/>
  <c r="C10"/>
  <c r="C6"/>
  <c r="C13"/>
  <c r="C14"/>
  <c r="C12"/>
  <c r="C16"/>
  <c r="C25"/>
  <c r="C27"/>
  <c r="C30"/>
  <c r="F26"/>
  <c r="F28"/>
  <c r="H5"/>
  <c r="B16"/>
  <c r="B7"/>
  <c r="B8"/>
  <c r="B9"/>
  <c r="B10"/>
  <c r="B13"/>
  <c r="B14"/>
  <c r="B20"/>
  <c r="B21"/>
  <c r="B23"/>
  <c r="E18"/>
  <c r="E19"/>
  <c r="E37"/>
  <c r="B36"/>
  <c r="E36"/>
  <c r="B37"/>
  <c r="E35"/>
  <c r="B35"/>
  <c r="E23"/>
  <c r="G23"/>
  <c r="E8"/>
  <c r="E9"/>
  <c r="E10"/>
  <c r="E11"/>
  <c r="E12"/>
  <c r="E13"/>
  <c r="E14"/>
  <c r="E15"/>
  <c r="B17"/>
  <c r="E7"/>
  <c r="E6"/>
  <c r="E16"/>
  <c r="E24"/>
  <c r="B12"/>
  <c r="B38"/>
  <c r="B6"/>
  <c r="B18"/>
  <c r="B24"/>
  <c r="E38"/>
  <c r="E7" i="8"/>
  <c r="E6"/>
  <c r="B6"/>
  <c r="B12"/>
  <c r="C6"/>
  <c r="C12"/>
  <c r="C30"/>
  <c r="F26"/>
  <c r="F7"/>
  <c r="F6"/>
  <c r="F24"/>
  <c r="F28"/>
  <c r="B38"/>
  <c r="E38"/>
  <c r="E16"/>
  <c r="B18"/>
  <c r="B24"/>
  <c r="E24"/>
  <c r="B12" i="10"/>
  <c r="E7"/>
  <c r="E6"/>
  <c r="B6"/>
  <c r="E16"/>
  <c r="C12"/>
  <c r="C6"/>
  <c r="C30"/>
  <c r="F26"/>
  <c r="F7"/>
  <c r="F6"/>
  <c r="F24"/>
  <c r="F28"/>
  <c r="B38"/>
  <c r="E38"/>
  <c r="E24"/>
  <c r="B18"/>
  <c r="B24"/>
</calcChain>
</file>

<file path=xl/comments1.xml><?xml version="1.0" encoding="utf-8"?>
<comments xmlns="http://schemas.openxmlformats.org/spreadsheetml/2006/main">
  <authors>
    <author>Edmond OLIVA</author>
  </authors>
  <commentList>
    <comment ref="E13" authorId="0">
      <text>
        <r>
          <rPr>
            <b/>
            <sz val="9"/>
            <color indexed="8"/>
            <rFont val="Arial"/>
            <family val="2"/>
          </rPr>
          <t>Edmond OLIVA:</t>
        </r>
        <r>
          <rPr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correspond aux versements totaux du fonds Berthault aux Geflucs/Gemluc</t>
        </r>
      </text>
    </comment>
  </commentList>
</comments>
</file>

<file path=xl/comments2.xml><?xml version="1.0" encoding="utf-8"?>
<comments xmlns="http://schemas.openxmlformats.org/spreadsheetml/2006/main">
  <authors>
    <author>Edmond OLIVA</author>
  </authors>
  <commentList>
    <comment ref="C10" authorId="0">
      <text>
        <r>
          <rPr>
            <b/>
            <sz val="9"/>
            <color indexed="8"/>
            <rFont val="Arial"/>
            <family val="2"/>
          </rPr>
          <t>Edmond OLIVA:</t>
        </r>
        <r>
          <rPr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 xml:space="preserve">versement de Fegefluc à Geflucs (FDGB)
</t>
        </r>
      </text>
    </comment>
    <comment ref="J14" authorId="0">
      <text>
        <r>
          <rPr>
            <b/>
            <sz val="9"/>
            <color indexed="8"/>
            <rFont val="Arial"/>
            <family val="2"/>
          </rPr>
          <t>Edmond OLIVA:</t>
        </r>
        <r>
          <rPr>
            <sz val="9"/>
            <color indexed="8"/>
            <rFont val="Arial"/>
            <family val="2"/>
          </rPr>
          <t xml:space="preserve">
FDGB percu par Fegefluc et reversé Geflucs
+ cotisations statutaires gefluc/Fegefluc 12161,18</t>
        </r>
      </text>
    </comment>
    <comment ref="C16" authorId="0">
      <text>
        <r>
          <rPr>
            <b/>
            <sz val="9"/>
            <color indexed="8"/>
            <rFont val="Arial"/>
            <family val="2"/>
          </rPr>
          <t>Edmond OLIVA:</t>
        </r>
        <r>
          <rPr>
            <sz val="9"/>
            <color indexed="8"/>
            <rFont val="Arial"/>
            <family val="2"/>
          </rPr>
          <t xml:space="preserve">
cotisations statutaires des Gefluc à la Fegefluc  12261,18</t>
        </r>
      </text>
    </comment>
  </commentList>
</comments>
</file>

<file path=xl/comments3.xml><?xml version="1.0" encoding="utf-8"?>
<comments xmlns="http://schemas.openxmlformats.org/spreadsheetml/2006/main">
  <authors>
    <author>Edmond OLIVA</author>
  </authors>
  <commentList>
    <comment ref="G5" authorId="0">
      <text>
        <r>
          <rPr>
            <b/>
            <sz val="9"/>
            <color indexed="81"/>
            <rFont val="Arial"/>
            <family val="2"/>
          </rPr>
          <t>Edmond OLIVA:</t>
        </r>
        <r>
          <rPr>
            <sz val="9"/>
            <color indexed="81"/>
            <rFont val="Arial"/>
            <family val="2"/>
          </rPr>
          <t xml:space="preserve">
neutralisé la différence de 0,11 sur Paris</t>
        </r>
      </text>
    </comment>
  </commentList>
</comments>
</file>

<file path=xl/sharedStrings.xml><?xml version="1.0" encoding="utf-8"?>
<sst xmlns="http://schemas.openxmlformats.org/spreadsheetml/2006/main" count="1198" uniqueCount="124">
  <si>
    <t>emplois de 2011 = compte de résultat</t>
  </si>
  <si>
    <t>AUTRES FONDS PRIVÉS</t>
    <phoneticPr fontId="19" type="noConversion"/>
  </si>
  <si>
    <t>affectation par emplois des ressources collectées auprès du public sur 2011</t>
  </si>
  <si>
    <t>ressources collectées sur 2011 = compte de résultat</t>
  </si>
  <si>
    <t>Frais / recettes</t>
    <phoneticPr fontId="19" type="noConversion"/>
  </si>
  <si>
    <t>Frais / AGP</t>
    <phoneticPr fontId="19" type="noConversion"/>
  </si>
  <si>
    <t>COMPTE D'EMPLOI DES RESSOURCES 2017</t>
  </si>
  <si>
    <t>emplois de 2017 = compte de résultat</t>
  </si>
  <si>
    <t>ressources collectées sur 2013 = compte de résultat</t>
  </si>
  <si>
    <t>affectation par emplois des ressources collectées auprès du public sur 2013</t>
  </si>
  <si>
    <t>affectation par emplois des ressources collectées auprès du public sur 2018</t>
    <phoneticPr fontId="19" type="noConversion"/>
  </si>
  <si>
    <t>ressources collectées sur 2018 = compte de résultat</t>
    <phoneticPr fontId="19" type="noConversion"/>
  </si>
  <si>
    <t>suivi des ressources collectées collectées auprès du public et utilisées sur 2018</t>
    <phoneticPr fontId="19" type="noConversion"/>
  </si>
  <si>
    <t>suivi des ressources collectées auprès du public et utilisées sur 2018</t>
    <phoneticPr fontId="19" type="noConversion"/>
  </si>
  <si>
    <t>emplois de 2018 = compte de résultat</t>
    <phoneticPr fontId="0" type="noConversion"/>
  </si>
  <si>
    <t>- legs non affectés</t>
  </si>
  <si>
    <t>affectation par emplois des ressources collectées auprès du public sur 2018</t>
    <phoneticPr fontId="19" type="noConversion"/>
  </si>
  <si>
    <t>ressources collectées sur 2018 = compte de résultat</t>
    <phoneticPr fontId="19" type="noConversion"/>
  </si>
  <si>
    <t>suivi des ressources collectées auprès du public et utilisées sur 2018</t>
    <phoneticPr fontId="19" type="noConversion"/>
  </si>
  <si>
    <t>emplois de 2018 = compte de résultat</t>
    <phoneticPr fontId="19" type="noConversion"/>
  </si>
  <si>
    <t>EMPLOIS</t>
  </si>
  <si>
    <t>COMPTE D'EMPLOI DES RESSOURCES 2018</t>
    <phoneticPr fontId="19" type="noConversion"/>
  </si>
  <si>
    <t>COMPTE D'EMPLOI DES RESSOURCES 2018</t>
    <phoneticPr fontId="19" type="noConversion"/>
  </si>
  <si>
    <t>Neutralisation des dotations aux amortissements des immobilisations financées à compter de la première application du règlement par les ressources collectées auprès du public</t>
  </si>
  <si>
    <t>REPORT DES RESSOURCES AFFECTÉES NON UTILISÉES DES EXERCICES ANTÉRIEURS</t>
  </si>
  <si>
    <t>LILLE</t>
  </si>
  <si>
    <t>LYON</t>
  </si>
  <si>
    <t>affectation par emplois des ressources collectées auprès du public sur 2018</t>
    <phoneticPr fontId="0" type="noConversion"/>
  </si>
  <si>
    <t>ressources collectées sur 2018 = compte de résultat</t>
    <phoneticPr fontId="0" type="noConversion"/>
  </si>
  <si>
    <t>suivi des ressources collectées auprès du public et utilisées sur 2018</t>
    <phoneticPr fontId="0" type="noConversion"/>
  </si>
  <si>
    <t>COMPTE D'EMPLOI DES RESSOURCES 2018</t>
    <phoneticPr fontId="0" type="noConversion"/>
  </si>
  <si>
    <t>COMPTE D'EMPLOI DES RESSOURCES 2018</t>
    <phoneticPr fontId="19" type="noConversion"/>
  </si>
  <si>
    <t>COMPTE D'EMPLOI DES RESSOURCES 2018</t>
    <phoneticPr fontId="19" type="noConversion"/>
  </si>
  <si>
    <t>COMPTE D'EMPLOI DES RESSOURCES 2018</t>
    <phoneticPr fontId="19" type="noConversion"/>
  </si>
  <si>
    <t>- Autres produits liés à l'appel à la générosité du public</t>
  </si>
  <si>
    <t>SUBVENTIONS ET AUTRES CONCOURS PUBLICS</t>
  </si>
  <si>
    <t>TOTAL DES RESSOURCES DE L'EXERCICE INSCRITES AU COMPTE DE RÉSULTAT</t>
  </si>
  <si>
    <t>REPRISES DES PROVISIONS</t>
  </si>
  <si>
    <t>DOTATION AUX PROVISIONS</t>
  </si>
  <si>
    <t>ENGAGEMENTS À RÉALISER SUR RESSOURCES AFFECTÉES</t>
  </si>
  <si>
    <t>EXCÉDENT DES RESSOURCES DE L'EXERCICE</t>
  </si>
  <si>
    <t>MARSEILLE</t>
  </si>
  <si>
    <t>MONACO</t>
  </si>
  <si>
    <t>MONTPELLIER</t>
  </si>
  <si>
    <t>NANTES</t>
  </si>
  <si>
    <t>NICE</t>
  </si>
  <si>
    <t>PARIS</t>
  </si>
  <si>
    <t>RENNES</t>
  </si>
  <si>
    <t>ROUEN</t>
  </si>
  <si>
    <t>SSS</t>
  </si>
  <si>
    <t>TTT</t>
  </si>
  <si>
    <t>TOULON</t>
  </si>
  <si>
    <t>FEGEFLUC</t>
  </si>
  <si>
    <t>% MS/AGP</t>
  </si>
  <si>
    <t>GEF(M)LUC:</t>
  </si>
  <si>
    <t>TOTALISATION</t>
  </si>
  <si>
    <t>COMBINAISON</t>
  </si>
  <si>
    <t>neutralisation</t>
  </si>
  <si>
    <t>[25% statuts]</t>
    <phoneticPr fontId="19" type="noConversion"/>
  </si>
  <si>
    <t>- dons manuels affectés</t>
  </si>
  <si>
    <t>- Dons et legs collectés</t>
  </si>
  <si>
    <t>- dont versement Fédération nationale</t>
  </si>
  <si>
    <t>COMBINAISON TOUS GEFLUC/GEMLUC</t>
  </si>
  <si>
    <t>affectation par emplois des ressources collectées auprès du public sur 2017</t>
  </si>
  <si>
    <t>ressources collectées sur 2017 = compte de résultat</t>
  </si>
  <si>
    <t>suivi des ressources collectées auprès du public et utilisées sur 2017</t>
  </si>
  <si>
    <t xml:space="preserve">COMPTE D'EMPLOI DES RESSOURCES </t>
  </si>
  <si>
    <t>dont versement fédération</t>
  </si>
  <si>
    <t xml:space="preserve">dont versement fédération </t>
  </si>
  <si>
    <t>dont versement Fegefluc</t>
  </si>
  <si>
    <t>dont versement fegefluc</t>
  </si>
  <si>
    <t>Cotisation fegefluc</t>
  </si>
  <si>
    <t>COMPTE D'EMPLOI DES RESSOURCES 2011</t>
  </si>
  <si>
    <t>VARIATION DES FONDS DÉDIÉS COLLECTÉS AUPRÈS DU PUBLIC</t>
  </si>
  <si>
    <t>SOLDE DES RESSOURCES COLLECTÉES AUPRÈS DU PUBLIC NON AFFECTÉES ET NON UTILISÉES EN FIN D'EXERCICE</t>
  </si>
  <si>
    <t>RESSOURCES COLLECTÉES AUPRÈS DU PUBLIC</t>
  </si>
  <si>
    <t>- dons manuels non affectés</t>
  </si>
  <si>
    <t>Recettes totales</t>
  </si>
  <si>
    <t>AGP (1)</t>
  </si>
  <si>
    <t>Frais appel</t>
  </si>
  <si>
    <t>Fonctionnement</t>
  </si>
  <si>
    <t>Résultat</t>
  </si>
  <si>
    <t>(1) AGP = recettes issues de la générosité publique</t>
  </si>
  <si>
    <t>EN 2017</t>
    <phoneticPr fontId="19" type="noConversion"/>
  </si>
  <si>
    <t>en fait, 0,11</t>
    <phoneticPr fontId="19" type="noConversion"/>
  </si>
  <si>
    <t>suivi des ressources collectées auprès du public et utilisées sur 2013</t>
  </si>
  <si>
    <t>MISSIONS SOCIALES</t>
  </si>
  <si>
    <t>FRAIS DE FONCTIONNEMENT</t>
  </si>
  <si>
    <t xml:space="preserve"> RESSOURCES</t>
  </si>
  <si>
    <t>FRAIS DE RECHERCHE DE FONDS</t>
  </si>
  <si>
    <t>- aide à la recherche</t>
  </si>
  <si>
    <t>- aides directes aux personnes</t>
  </si>
  <si>
    <t>- prévention - information</t>
  </si>
  <si>
    <t>TOTAL GÉNÉRAL</t>
  </si>
  <si>
    <t>COMPTE D'EMPLOI DES RESSOURCES 2018</t>
    <phoneticPr fontId="19" type="noConversion"/>
  </si>
  <si>
    <t>emplois de 2018 = compte de résultat</t>
    <phoneticPr fontId="19" type="noConversion"/>
  </si>
  <si>
    <t>suivi des ressources collectées  auprès du public et utilisées sur 2011</t>
  </si>
  <si>
    <t>Total des emplois financés par les ressources collectées auprès du public</t>
  </si>
  <si>
    <t>Missions sociales</t>
  </si>
  <si>
    <t>Frais de recherche de fonds</t>
  </si>
  <si>
    <t>COMPTE D'EMPLOI DES RESSOURCES 2013</t>
  </si>
  <si>
    <t>emplois de 2013 = compte de résultat</t>
  </si>
  <si>
    <t>emplois de 2018 = compte de résultat</t>
    <phoneticPr fontId="19" type="noConversion"/>
  </si>
  <si>
    <t>INSUFFISANCE DES RESSOURCES DE L'EXERCICE</t>
  </si>
  <si>
    <t>REPORT DES RESSOURCES COLLECTÉES AUPRÈS DU PUBLIC NON AFFECTÉES ET NON UTILISÉES EN DÉBUT D'EXERCICE</t>
  </si>
  <si>
    <t>TOTAL DES EMPLOIS DE L'EXERCICE INSCRITS AU COMPTE DE RÉSULTAT</t>
  </si>
  <si>
    <t>Part des acquisitions d'immobilisations brutes de l'exercice financées par les ressources collectées auprès du public</t>
  </si>
  <si>
    <t>AAA</t>
  </si>
  <si>
    <t>BORDEAUX</t>
  </si>
  <si>
    <t>CCC</t>
  </si>
  <si>
    <t>CLERMONT</t>
  </si>
  <si>
    <t>GRENOBLE</t>
  </si>
  <si>
    <t>- legs affectés</t>
  </si>
  <si>
    <t>AUTRES FONDS PRIVÉS</t>
  </si>
  <si>
    <t>AUTRES PRODUITS</t>
  </si>
  <si>
    <t>TOTAL</t>
  </si>
  <si>
    <t>- versements à d'autres organismes</t>
  </si>
  <si>
    <t>- frais appel à la générosité publique</t>
  </si>
  <si>
    <t>- frais recherche autres fonds privés</t>
  </si>
  <si>
    <t>Frais de fonctionnement et autres charges</t>
  </si>
  <si>
    <t>Prestations en nature</t>
  </si>
  <si>
    <t>Bénévolat</t>
  </si>
  <si>
    <t>Dons en nature</t>
  </si>
  <si>
    <t>ÉVALUATION DES CONTRIBUTIONS VOLONTAIRES EN NATURE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</si>
</sst>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0.0%"/>
  </numFmts>
  <fonts count="28">
    <font>
      <sz val="10"/>
      <name val="Arial"/>
    </font>
    <font>
      <sz val="10"/>
      <name val="Arial"/>
    </font>
    <font>
      <sz val="10"/>
      <name val="Verdana"/>
    </font>
    <font>
      <b/>
      <sz val="14"/>
      <name val="Verdana"/>
    </font>
    <font>
      <b/>
      <sz val="10"/>
      <name val="Verdana"/>
    </font>
    <font>
      <b/>
      <i/>
      <sz val="10"/>
      <color indexed="10"/>
      <name val="Verdana"/>
      <family val="2"/>
    </font>
    <font>
      <b/>
      <i/>
      <sz val="10"/>
      <color indexed="10"/>
      <name val="Arial"/>
      <family val="2"/>
    </font>
    <font>
      <i/>
      <sz val="10"/>
      <name val="Verdana"/>
    </font>
    <font>
      <b/>
      <sz val="10"/>
      <color indexed="10"/>
      <name val="Verdana"/>
      <family val="2"/>
    </font>
    <font>
      <b/>
      <sz val="10"/>
      <color indexed="20"/>
      <name val="Verdana"/>
      <family val="2"/>
    </font>
    <font>
      <b/>
      <sz val="10"/>
      <color indexed="53"/>
      <name val="Verdana"/>
      <family val="2"/>
    </font>
    <font>
      <b/>
      <i/>
      <sz val="10"/>
      <name val="Verdana"/>
    </font>
    <font>
      <b/>
      <sz val="11"/>
      <color indexed="10"/>
      <name val="Verdana"/>
      <family val="2"/>
    </font>
    <font>
      <b/>
      <sz val="11"/>
      <color indexed="17"/>
      <name val="Verdana"/>
      <family val="2"/>
    </font>
    <font>
      <b/>
      <sz val="10"/>
      <color indexed="17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Verdana"/>
      <family val="2"/>
    </font>
    <font>
      <b/>
      <sz val="11"/>
      <color indexed="8"/>
      <name val="Verdana"/>
      <family val="2"/>
    </font>
    <font>
      <sz val="8"/>
      <name val="Verdana"/>
    </font>
    <font>
      <sz val="10"/>
      <color indexed="10"/>
      <name val="Arial"/>
      <family val="2"/>
    </font>
    <font>
      <b/>
      <sz val="10"/>
      <color indexed="10"/>
      <name val="Arial"/>
    </font>
    <font>
      <sz val="10"/>
      <name val="Verdana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2" xfId="1" applyNumberFormat="1" applyFont="1" applyBorder="1"/>
    <xf numFmtId="4" fontId="4" fillId="0" borderId="2" xfId="1" applyNumberFormat="1" applyFont="1" applyBorder="1"/>
    <xf numFmtId="4" fontId="4" fillId="0" borderId="3" xfId="1" applyNumberFormat="1" applyFont="1" applyBorder="1"/>
    <xf numFmtId="4" fontId="2" fillId="0" borderId="3" xfId="1" applyNumberFormat="1" applyFont="1" applyBorder="1"/>
    <xf numFmtId="4" fontId="4" fillId="0" borderId="2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2" fillId="2" borderId="2" xfId="1" applyNumberFormat="1" applyFont="1" applyFill="1" applyBorder="1"/>
    <xf numFmtId="4" fontId="4" fillId="2" borderId="2" xfId="0" applyNumberFormat="1" applyFont="1" applyFill="1" applyBorder="1"/>
    <xf numFmtId="4" fontId="2" fillId="2" borderId="2" xfId="0" applyNumberFormat="1" applyFont="1" applyFill="1" applyBorder="1"/>
    <xf numFmtId="4" fontId="2" fillId="2" borderId="3" xfId="1" applyNumberFormat="1" applyFont="1" applyFill="1" applyBorder="1"/>
    <xf numFmtId="4" fontId="4" fillId="2" borderId="3" xfId="1" applyNumberFormat="1" applyFont="1" applyFill="1" applyBorder="1"/>
    <xf numFmtId="4" fontId="2" fillId="2" borderId="8" xfId="1" applyNumberFormat="1" applyFont="1" applyFill="1" applyBorder="1"/>
    <xf numFmtId="0" fontId="3" fillId="0" borderId="0" xfId="0" applyFont="1" applyAlignment="1">
      <alignment horizontal="left"/>
    </xf>
    <xf numFmtId="4" fontId="4" fillId="0" borderId="9" xfId="1" applyNumberFormat="1" applyFont="1" applyBorder="1"/>
    <xf numFmtId="4" fontId="4" fillId="0" borderId="10" xfId="1" applyNumberFormat="1" applyFont="1" applyBorder="1"/>
    <xf numFmtId="4" fontId="2" fillId="0" borderId="11" xfId="1" applyNumberFormat="1" applyFont="1" applyBorder="1"/>
    <xf numFmtId="4" fontId="4" fillId="0" borderId="9" xfId="0" applyNumberFormat="1" applyFont="1" applyBorder="1"/>
    <xf numFmtId="4" fontId="4" fillId="0" borderId="12" xfId="1" applyNumberFormat="1" applyFont="1" applyBorder="1"/>
    <xf numFmtId="4" fontId="2" fillId="2" borderId="9" xfId="1" applyNumberFormat="1" applyFont="1" applyFill="1" applyBorder="1"/>
    <xf numFmtId="4" fontId="4" fillId="2" borderId="11" xfId="1" applyNumberFormat="1" applyFont="1" applyFill="1" applyBorder="1"/>
    <xf numFmtId="4" fontId="2" fillId="2" borderId="11" xfId="0" applyNumberFormat="1" applyFont="1" applyFill="1" applyBorder="1"/>
    <xf numFmtId="4" fontId="2" fillId="2" borderId="10" xfId="1" applyNumberFormat="1" applyFont="1" applyFill="1" applyBorder="1"/>
    <xf numFmtId="4" fontId="4" fillId="2" borderId="9" xfId="1" applyNumberFormat="1" applyFont="1" applyFill="1" applyBorder="1"/>
    <xf numFmtId="4" fontId="2" fillId="2" borderId="11" xfId="1" applyNumberFormat="1" applyFont="1" applyFill="1" applyBorder="1"/>
    <xf numFmtId="4" fontId="4" fillId="0" borderId="13" xfId="1" applyNumberFormat="1" applyFont="1" applyBorder="1"/>
    <xf numFmtId="4" fontId="2" fillId="2" borderId="14" xfId="1" applyNumberFormat="1" applyFont="1" applyFill="1" applyBorder="1"/>
    <xf numFmtId="4" fontId="4" fillId="2" borderId="15" xfId="1" applyNumberFormat="1" applyFont="1" applyFill="1" applyBorder="1"/>
    <xf numFmtId="4" fontId="2" fillId="2" borderId="16" xfId="1" applyNumberFormat="1" applyFont="1" applyFill="1" applyBorder="1"/>
    <xf numFmtId="4" fontId="2" fillId="2" borderId="13" xfId="1" applyNumberFormat="1" applyFont="1" applyFill="1" applyBorder="1"/>
    <xf numFmtId="4" fontId="2" fillId="2" borderId="17" xfId="1" applyNumberFormat="1" applyFont="1" applyFill="1" applyBorder="1"/>
    <xf numFmtId="4" fontId="4" fillId="0" borderId="13" xfId="0" applyNumberFormat="1" applyFont="1" applyBorder="1"/>
    <xf numFmtId="4" fontId="4" fillId="2" borderId="18" xfId="0" applyNumberFormat="1" applyFont="1" applyFill="1" applyBorder="1"/>
    <xf numFmtId="4" fontId="7" fillId="0" borderId="2" xfId="1" applyNumberFormat="1" applyFont="1" applyBorder="1"/>
    <xf numFmtId="4" fontId="7" fillId="0" borderId="8" xfId="1" applyNumberFormat="1" applyFont="1" applyBorder="1"/>
    <xf numFmtId="4" fontId="7" fillId="0" borderId="3" xfId="1" applyNumberFormat="1" applyFont="1" applyBorder="1"/>
    <xf numFmtId="4" fontId="4" fillId="0" borderId="15" xfId="1" applyNumberFormat="1" applyFont="1" applyBorder="1"/>
    <xf numFmtId="4" fontId="4" fillId="0" borderId="16" xfId="1" applyNumberFormat="1" applyFont="1" applyBorder="1"/>
    <xf numFmtId="4" fontId="7" fillId="0" borderId="2" xfId="0" applyNumberFormat="1" applyFont="1" applyBorder="1"/>
    <xf numFmtId="4" fontId="7" fillId="0" borderId="3" xfId="0" applyNumberFormat="1" applyFont="1" applyBorder="1"/>
    <xf numFmtId="4" fontId="4" fillId="0" borderId="19" xfId="0" applyNumberFormat="1" applyFont="1" applyBorder="1"/>
    <xf numFmtId="4" fontId="2" fillId="0" borderId="7" xfId="0" quotePrefix="1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4" fontId="4" fillId="0" borderId="21" xfId="0" applyNumberFormat="1" applyFont="1" applyBorder="1"/>
    <xf numFmtId="4" fontId="2" fillId="2" borderId="7" xfId="0" applyNumberFormat="1" applyFont="1" applyFill="1" applyBorder="1"/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/>
    <xf numFmtId="4" fontId="2" fillId="2" borderId="23" xfId="0" applyNumberFormat="1" applyFont="1" applyFill="1" applyBorder="1"/>
    <xf numFmtId="4" fontId="2" fillId="2" borderId="14" xfId="0" applyNumberFormat="1" applyFont="1" applyFill="1" applyBorder="1"/>
    <xf numFmtId="4" fontId="4" fillId="0" borderId="24" xfId="0" applyNumberFormat="1" applyFont="1" applyBorder="1"/>
    <xf numFmtId="4" fontId="2" fillId="2" borderId="10" xfId="0" applyNumberFormat="1" applyFont="1" applyFill="1" applyBorder="1"/>
    <xf numFmtId="4" fontId="2" fillId="2" borderId="8" xfId="0" applyNumberFormat="1" applyFont="1" applyFill="1" applyBorder="1"/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/>
    <xf numFmtId="4" fontId="2" fillId="2" borderId="27" xfId="0" applyNumberFormat="1" applyFont="1" applyFill="1" applyBorder="1"/>
    <xf numFmtId="4" fontId="4" fillId="0" borderId="18" xfId="0" applyNumberFormat="1" applyFont="1" applyBorder="1" applyAlignment="1">
      <alignment horizontal="right"/>
    </xf>
    <xf numFmtId="4" fontId="2" fillId="2" borderId="28" xfId="0" applyNumberFormat="1" applyFont="1" applyFill="1" applyBorder="1"/>
    <xf numFmtId="4" fontId="4" fillId="2" borderId="12" xfId="1" applyNumberFormat="1" applyFont="1" applyFill="1" applyBorder="1"/>
    <xf numFmtId="4" fontId="4" fillId="2" borderId="16" xfId="1" applyNumberFormat="1" applyFont="1" applyFill="1" applyBorder="1"/>
    <xf numFmtId="4" fontId="4" fillId="2" borderId="27" xfId="1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4" fillId="0" borderId="7" xfId="0" quotePrefix="1" applyNumberFormat="1" applyFont="1" applyBorder="1"/>
    <xf numFmtId="4" fontId="2" fillId="0" borderId="7" xfId="0" quotePrefix="1" applyNumberFormat="1" applyFont="1" applyBorder="1" applyAlignment="1">
      <alignment horizontal="left" indent="1"/>
    </xf>
    <xf numFmtId="4" fontId="4" fillId="0" borderId="20" xfId="0" quotePrefix="1" applyNumberFormat="1" applyFont="1" applyBorder="1"/>
    <xf numFmtId="4" fontId="4" fillId="2" borderId="21" xfId="0" applyNumberFormat="1" applyFont="1" applyFill="1" applyBorder="1" applyAlignment="1">
      <alignment horizontal="right"/>
    </xf>
    <xf numFmtId="4" fontId="2" fillId="2" borderId="19" xfId="0" applyNumberFormat="1" applyFont="1" applyFill="1" applyBorder="1"/>
    <xf numFmtId="4" fontId="4" fillId="0" borderId="8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4" fontId="4" fillId="0" borderId="0" xfId="0" applyNumberFormat="1" applyFont="1" applyFill="1" applyBorder="1"/>
    <xf numFmtId="4" fontId="4" fillId="0" borderId="0" xfId="1" applyNumberFormat="1" applyFont="1" applyFill="1" applyBorder="1"/>
    <xf numFmtId="2" fontId="3" fillId="0" borderId="0" xfId="0" applyNumberFormat="1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vertical="center"/>
    </xf>
    <xf numFmtId="2" fontId="2" fillId="0" borderId="0" xfId="0" quotePrefix="1" applyNumberFormat="1" applyFont="1"/>
    <xf numFmtId="4" fontId="2" fillId="0" borderId="0" xfId="0" applyNumberFormat="1" applyFont="1"/>
    <xf numFmtId="4" fontId="4" fillId="0" borderId="9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4" fillId="0" borderId="11" xfId="1" applyNumberFormat="1" applyFont="1" applyBorder="1"/>
    <xf numFmtId="4" fontId="4" fillId="0" borderId="17" xfId="1" applyNumberFormat="1" applyFont="1" applyBorder="1"/>
    <xf numFmtId="4" fontId="2" fillId="0" borderId="2" xfId="0" applyNumberFormat="1" applyFont="1" applyFill="1" applyBorder="1"/>
    <xf numFmtId="4" fontId="2" fillId="0" borderId="9" xfId="0" applyNumberFormat="1" applyFont="1" applyFill="1" applyBorder="1"/>
    <xf numFmtId="0" fontId="9" fillId="0" borderId="0" xfId="0" applyFont="1"/>
    <xf numFmtId="4" fontId="11" fillId="0" borderId="2" xfId="0" applyNumberFormat="1" applyFont="1" applyBorder="1"/>
    <xf numFmtId="4" fontId="2" fillId="0" borderId="2" xfId="0" applyNumberFormat="1" applyFont="1" applyBorder="1"/>
    <xf numFmtId="0" fontId="12" fillId="0" borderId="0" xfId="0" applyFont="1"/>
    <xf numFmtId="0" fontId="13" fillId="0" borderId="0" xfId="0" applyFont="1"/>
    <xf numFmtId="0" fontId="4" fillId="2" borderId="31" xfId="0" applyFont="1" applyFill="1" applyBorder="1" applyAlignment="1">
      <alignment horizontal="center" vertical="center" wrapText="1"/>
    </xf>
    <xf numFmtId="4" fontId="4" fillId="0" borderId="32" xfId="0" applyNumberFormat="1" applyFont="1" applyBorder="1"/>
    <xf numFmtId="4" fontId="2" fillId="0" borderId="31" xfId="1" applyNumberFormat="1" applyFont="1" applyBorder="1"/>
    <xf numFmtId="4" fontId="4" fillId="0" borderId="31" xfId="1" applyNumberFormat="1" applyFont="1" applyBorder="1"/>
    <xf numFmtId="4" fontId="2" fillId="0" borderId="33" xfId="1" applyNumberFormat="1" applyFont="1" applyBorder="1"/>
    <xf numFmtId="4" fontId="4" fillId="0" borderId="31" xfId="0" applyNumberFormat="1" applyFont="1" applyBorder="1"/>
    <xf numFmtId="4" fontId="2" fillId="2" borderId="31" xfId="1" applyNumberFormat="1" applyFont="1" applyFill="1" applyBorder="1"/>
    <xf numFmtId="4" fontId="11" fillId="0" borderId="31" xfId="0" applyNumberFormat="1" applyFont="1" applyBorder="1"/>
    <xf numFmtId="4" fontId="2" fillId="2" borderId="32" xfId="1" applyNumberFormat="1" applyFont="1" applyFill="1" applyBorder="1"/>
    <xf numFmtId="4" fontId="4" fillId="2" borderId="33" xfId="1" applyNumberFormat="1" applyFont="1" applyFill="1" applyBorder="1"/>
    <xf numFmtId="4" fontId="4" fillId="2" borderId="31" xfId="0" applyNumberFormat="1" applyFont="1" applyFill="1" applyBorder="1"/>
    <xf numFmtId="4" fontId="2" fillId="2" borderId="33" xfId="0" applyNumberFormat="1" applyFont="1" applyFill="1" applyBorder="1"/>
    <xf numFmtId="4" fontId="2" fillId="2" borderId="31" xfId="0" applyNumberFormat="1" applyFont="1" applyFill="1" applyBorder="1"/>
    <xf numFmtId="4" fontId="4" fillId="2" borderId="34" xfId="0" applyNumberFormat="1" applyFont="1" applyFill="1" applyBorder="1"/>
    <xf numFmtId="4" fontId="2" fillId="0" borderId="10" xfId="0" applyNumberFormat="1" applyFont="1" applyBorder="1"/>
    <xf numFmtId="4" fontId="4" fillId="0" borderId="27" xfId="0" applyNumberFormat="1" applyFont="1" applyBorder="1"/>
    <xf numFmtId="0" fontId="4" fillId="2" borderId="0" xfId="0" applyFont="1" applyFill="1" applyBorder="1" applyAlignment="1">
      <alignment horizontal="center" vertical="center" wrapText="1"/>
    </xf>
    <xf numFmtId="4" fontId="4" fillId="0" borderId="32" xfId="1" applyNumberFormat="1" applyFont="1" applyBorder="1"/>
    <xf numFmtId="4" fontId="4" fillId="2" borderId="32" xfId="1" applyNumberFormat="1" applyFont="1" applyFill="1" applyBorder="1"/>
    <xf numFmtId="4" fontId="2" fillId="2" borderId="33" xfId="1" applyNumberFormat="1" applyFont="1" applyFill="1" applyBorder="1"/>
    <xf numFmtId="4" fontId="4" fillId="2" borderId="35" xfId="1" applyNumberFormat="1" applyFont="1" applyFill="1" applyBorder="1"/>
    <xf numFmtId="4" fontId="2" fillId="2" borderId="0" xfId="1" applyNumberFormat="1" applyFont="1" applyFill="1" applyBorder="1"/>
    <xf numFmtId="4" fontId="4" fillId="2" borderId="36" xfId="1" applyNumberFormat="1" applyFont="1" applyFill="1" applyBorder="1"/>
    <xf numFmtId="4" fontId="2" fillId="0" borderId="31" xfId="0" applyNumberFormat="1" applyFont="1" applyBorder="1"/>
    <xf numFmtId="4" fontId="4" fillId="0" borderId="37" xfId="0" applyNumberFormat="1" applyFont="1" applyBorder="1"/>
    <xf numFmtId="4" fontId="4" fillId="0" borderId="11" xfId="0" applyNumberFormat="1" applyFont="1" applyBorder="1"/>
    <xf numFmtId="0" fontId="1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4" fontId="7" fillId="0" borderId="31" xfId="0" applyNumberFormat="1" applyFont="1" applyBorder="1"/>
    <xf numFmtId="4" fontId="7" fillId="0" borderId="24" xfId="0" applyNumberFormat="1" applyFont="1" applyBorder="1"/>
    <xf numFmtId="4" fontId="2" fillId="0" borderId="8" xfId="1" applyNumberFormat="1" applyFont="1" applyBorder="1"/>
    <xf numFmtId="4" fontId="4" fillId="2" borderId="39" xfId="1" applyNumberFormat="1" applyFont="1" applyFill="1" applyBorder="1"/>
    <xf numFmtId="0" fontId="4" fillId="2" borderId="8" xfId="0" applyFont="1" applyFill="1" applyBorder="1" applyAlignment="1">
      <alignment horizontal="center" vertical="center" wrapText="1"/>
    </xf>
    <xf numFmtId="4" fontId="4" fillId="0" borderId="14" xfId="0" applyNumberFormat="1" applyFont="1" applyBorder="1"/>
    <xf numFmtId="4" fontId="7" fillId="0" borderId="8" xfId="0" applyNumberFormat="1" applyFont="1" applyBorder="1"/>
    <xf numFmtId="4" fontId="2" fillId="0" borderId="24" xfId="1" applyNumberFormat="1" applyFont="1" applyBorder="1"/>
    <xf numFmtId="4" fontId="4" fillId="0" borderId="24" xfId="1" applyNumberFormat="1" applyFont="1" applyBorder="1"/>
    <xf numFmtId="4" fontId="4" fillId="0" borderId="8" xfId="0" applyNumberFormat="1" applyFont="1" applyBorder="1"/>
    <xf numFmtId="4" fontId="4" fillId="2" borderId="8" xfId="1" applyNumberFormat="1" applyFont="1" applyFill="1" applyBorder="1"/>
    <xf numFmtId="4" fontId="4" fillId="0" borderId="3" xfId="0" applyNumberFormat="1" applyFont="1" applyBorder="1"/>
    <xf numFmtId="4" fontId="2" fillId="2" borderId="12" xfId="1" applyNumberFormat="1" applyFont="1" applyFill="1" applyBorder="1"/>
    <xf numFmtId="0" fontId="4" fillId="0" borderId="4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2" fillId="2" borderId="24" xfId="1" applyNumberFormat="1" applyFont="1" applyFill="1" applyBorder="1"/>
    <xf numFmtId="4" fontId="4" fillId="2" borderId="41" xfId="1" applyNumberFormat="1" applyFont="1" applyFill="1" applyBorder="1"/>
    <xf numFmtId="4" fontId="2" fillId="2" borderId="22" xfId="1" applyNumberFormat="1" applyFont="1" applyFill="1" applyBorder="1"/>
    <xf numFmtId="4" fontId="2" fillId="2" borderId="42" xfId="1" applyNumberFormat="1" applyFont="1" applyFill="1" applyBorder="1"/>
    <xf numFmtId="4" fontId="2" fillId="2" borderId="43" xfId="1" applyNumberFormat="1" applyFont="1" applyFill="1" applyBorder="1"/>
    <xf numFmtId="4" fontId="2" fillId="2" borderId="41" xfId="1" applyNumberFormat="1" applyFont="1" applyFill="1" applyBorder="1"/>
    <xf numFmtId="4" fontId="2" fillId="2" borderId="15" xfId="1" applyNumberFormat="1" applyFont="1" applyFill="1" applyBorder="1"/>
    <xf numFmtId="4" fontId="4" fillId="0" borderId="42" xfId="1" applyNumberFormat="1" applyFont="1" applyBorder="1"/>
    <xf numFmtId="4" fontId="4" fillId="0" borderId="43" xfId="1" applyNumberFormat="1" applyFont="1" applyBorder="1"/>
    <xf numFmtId="4" fontId="4" fillId="2" borderId="42" xfId="1" applyNumberFormat="1" applyFont="1" applyFill="1" applyBorder="1"/>
    <xf numFmtId="4" fontId="4" fillId="2" borderId="43" xfId="1" applyNumberFormat="1" applyFont="1" applyFill="1" applyBorder="1"/>
    <xf numFmtId="4" fontId="0" fillId="0" borderId="0" xfId="0" applyNumberFormat="1"/>
    <xf numFmtId="4" fontId="7" fillId="0" borderId="32" xfId="1" applyNumberFormat="1" applyFont="1" applyBorder="1"/>
    <xf numFmtId="4" fontId="7" fillId="0" borderId="31" xfId="1" applyNumberFormat="1" applyFont="1" applyBorder="1"/>
    <xf numFmtId="0" fontId="0" fillId="0" borderId="30" xfId="0" applyBorder="1"/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4" fillId="2" borderId="0" xfId="1" applyNumberFormat="1" applyFont="1" applyFill="1" applyBorder="1"/>
    <xf numFmtId="4" fontId="2" fillId="0" borderId="15" xfId="1" applyNumberFormat="1" applyFont="1" applyBorder="1"/>
    <xf numFmtId="4" fontId="4" fillId="2" borderId="3" xfId="0" applyNumberFormat="1" applyFont="1" applyFill="1" applyBorder="1"/>
    <xf numFmtId="4" fontId="2" fillId="2" borderId="15" xfId="0" applyNumberFormat="1" applyFont="1" applyFill="1" applyBorder="1"/>
    <xf numFmtId="4" fontId="2" fillId="2" borderId="3" xfId="0" applyNumberFormat="1" applyFont="1" applyFill="1" applyBorder="1"/>
    <xf numFmtId="4" fontId="4" fillId="2" borderId="44" xfId="0" applyNumberFormat="1" applyFont="1" applyFill="1" applyBorder="1"/>
    <xf numFmtId="0" fontId="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45" xfId="0" applyBorder="1"/>
    <xf numFmtId="4" fontId="4" fillId="0" borderId="25" xfId="0" applyNumberFormat="1" applyFont="1" applyBorder="1" applyAlignment="1">
      <alignment horizontal="right" vertical="center" wrapText="1"/>
    </xf>
    <xf numFmtId="4" fontId="4" fillId="0" borderId="44" xfId="1" applyNumberFormat="1" applyFont="1" applyBorder="1" applyAlignment="1">
      <alignment vertical="center"/>
    </xf>
    <xf numFmtId="0" fontId="0" fillId="0" borderId="0" xfId="0" quotePrefix="1"/>
    <xf numFmtId="0" fontId="15" fillId="0" borderId="0" xfId="0" applyFont="1"/>
    <xf numFmtId="0" fontId="10" fillId="3" borderId="0" xfId="0" applyFont="1" applyFill="1"/>
    <xf numFmtId="4" fontId="7" fillId="4" borderId="2" xfId="0" applyNumberFormat="1" applyFont="1" applyFill="1" applyBorder="1"/>
    <xf numFmtId="4" fontId="7" fillId="4" borderId="18" xfId="0" applyNumberFormat="1" applyFont="1" applyFill="1" applyBorder="1" applyAlignment="1">
      <alignment horizontal="right" vertical="center" wrapText="1"/>
    </xf>
    <xf numFmtId="4" fontId="7" fillId="4" borderId="31" xfId="0" applyNumberFormat="1" applyFont="1" applyFill="1" applyBorder="1"/>
    <xf numFmtId="4" fontId="2" fillId="0" borderId="20" xfId="0" quotePrefix="1" applyNumberFormat="1" applyFont="1" applyBorder="1"/>
    <xf numFmtId="4" fontId="4" fillId="0" borderId="46" xfId="1" applyNumberFormat="1" applyFont="1" applyFill="1" applyBorder="1"/>
    <xf numFmtId="4" fontId="4" fillId="0" borderId="12" xfId="0" applyNumberFormat="1" applyFont="1" applyBorder="1"/>
    <xf numFmtId="4" fontId="4" fillId="0" borderId="23" xfId="0" applyNumberFormat="1" applyFont="1" applyBorder="1"/>
    <xf numFmtId="4" fontId="7" fillId="0" borderId="10" xfId="0" applyNumberFormat="1" applyFont="1" applyBorder="1"/>
    <xf numFmtId="4" fontId="2" fillId="0" borderId="10" xfId="1" applyNumberFormat="1" applyFont="1" applyBorder="1"/>
    <xf numFmtId="4" fontId="4" fillId="0" borderId="47" xfId="1" applyNumberFormat="1" applyFont="1" applyBorder="1"/>
    <xf numFmtId="0" fontId="4" fillId="0" borderId="48" xfId="0" applyFont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4" fontId="4" fillId="0" borderId="50" xfId="0" applyNumberFormat="1" applyFont="1" applyBorder="1"/>
    <xf numFmtId="4" fontId="7" fillId="0" borderId="49" xfId="0" applyNumberFormat="1" applyFont="1" applyBorder="1"/>
    <xf numFmtId="4" fontId="2" fillId="0" borderId="49" xfId="1" applyNumberFormat="1" applyFont="1" applyBorder="1"/>
    <xf numFmtId="4" fontId="4" fillId="0" borderId="49" xfId="1" applyNumberFormat="1" applyFont="1" applyBorder="1"/>
    <xf numFmtId="4" fontId="4" fillId="0" borderId="49" xfId="0" applyNumberFormat="1" applyFont="1" applyBorder="1"/>
    <xf numFmtId="4" fontId="4" fillId="0" borderId="51" xfId="1" applyNumberFormat="1" applyFont="1" applyBorder="1"/>
    <xf numFmtId="4" fontId="2" fillId="2" borderId="49" xfId="1" applyNumberFormat="1" applyFont="1" applyFill="1" applyBorder="1"/>
    <xf numFmtId="4" fontId="4" fillId="2" borderId="49" xfId="1" applyNumberFormat="1" applyFont="1" applyFill="1" applyBorder="1"/>
    <xf numFmtId="4" fontId="2" fillId="0" borderId="9" xfId="0" applyNumberFormat="1" applyFont="1" applyBorder="1"/>
    <xf numFmtId="4" fontId="2" fillId="0" borderId="23" xfId="0" applyNumberFormat="1" applyFont="1" applyBorder="1"/>
    <xf numFmtId="4" fontId="2" fillId="0" borderId="32" xfId="0" applyNumberFormat="1" applyFont="1" applyBorder="1"/>
    <xf numFmtId="3" fontId="0" fillId="0" borderId="0" xfId="0" applyNumberFormat="1"/>
    <xf numFmtId="0" fontId="15" fillId="0" borderId="0" xfId="0" applyFont="1" applyAlignment="1">
      <alignment horizontal="center" vertical="center" wrapText="1"/>
    </xf>
    <xf numFmtId="165" fontId="0" fillId="0" borderId="0" xfId="0" applyNumberFormat="1"/>
    <xf numFmtId="4" fontId="8" fillId="0" borderId="2" xfId="1" applyNumberFormat="1" applyFont="1" applyBorder="1"/>
    <xf numFmtId="4" fontId="17" fillId="0" borderId="11" xfId="1" applyNumberFormat="1" applyFont="1" applyBorder="1"/>
    <xf numFmtId="0" fontId="18" fillId="0" borderId="0" xfId="0" applyFont="1"/>
    <xf numFmtId="0" fontId="15" fillId="0" borderId="9" xfId="0" applyFont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0" fillId="0" borderId="11" xfId="0" applyBorder="1"/>
    <xf numFmtId="10" fontId="20" fillId="0" borderId="2" xfId="0" applyNumberFormat="1" applyFont="1" applyBorder="1"/>
    <xf numFmtId="10" fontId="21" fillId="0" borderId="11" xfId="0" quotePrefix="1" applyNumberFormat="1" applyFont="1" applyBorder="1"/>
    <xf numFmtId="4" fontId="22" fillId="0" borderId="20" xfId="0" applyNumberFormat="1" applyFont="1" applyBorder="1"/>
    <xf numFmtId="4" fontId="22" fillId="0" borderId="10" xfId="1" applyNumberFormat="1" applyFont="1" applyBorder="1"/>
    <xf numFmtId="4" fontId="2" fillId="0" borderId="20" xfId="0" applyNumberFormat="1" applyFont="1" applyBorder="1"/>
    <xf numFmtId="10" fontId="25" fillId="0" borderId="2" xfId="0" applyNumberFormat="1" applyFont="1" applyBorder="1"/>
    <xf numFmtId="4" fontId="4" fillId="0" borderId="24" xfId="0" applyNumberFormat="1" applyFont="1" applyFill="1" applyBorder="1"/>
    <xf numFmtId="4" fontId="15" fillId="0" borderId="0" xfId="0" applyNumberFormat="1" applyFont="1" applyAlignment="1">
      <alignment horizontal="center" vertical="center"/>
    </xf>
    <xf numFmtId="4" fontId="0" fillId="0" borderId="0" xfId="0" applyNumberFormat="1"/>
    <xf numFmtId="4" fontId="7" fillId="0" borderId="2" xfId="0" applyNumberFormat="1" applyFont="1" applyFill="1" applyBorder="1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4" fontId="4" fillId="3" borderId="8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/>
    </xf>
    <xf numFmtId="10" fontId="1" fillId="0" borderId="2" xfId="0" applyNumberFormat="1" applyFont="1" applyBorder="1"/>
    <xf numFmtId="0" fontId="16" fillId="0" borderId="0" xfId="0" applyFont="1" applyAlignment="1"/>
    <xf numFmtId="4" fontId="4" fillId="0" borderId="22" xfId="0" applyNumberFormat="1" applyFont="1" applyBorder="1" applyAlignment="1">
      <alignment wrapText="1"/>
    </xf>
    <xf numFmtId="0" fontId="0" fillId="0" borderId="41" xfId="0" applyBorder="1" applyAlignment="1">
      <alignment wrapText="1"/>
    </xf>
    <xf numFmtId="4" fontId="4" fillId="0" borderId="22" xfId="0" applyNumberFormat="1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" fontId="4" fillId="0" borderId="9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" fontId="2" fillId="0" borderId="22" xfId="0" applyNumberFormat="1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" fontId="4" fillId="0" borderId="25" xfId="0" applyNumberFormat="1" applyFont="1" applyBorder="1" applyAlignment="1">
      <alignment wrapText="1"/>
    </xf>
    <xf numFmtId="4" fontId="4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4" fontId="4" fillId="0" borderId="13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4" xfId="0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55" xfId="0" applyBorder="1" applyAlignment="1"/>
    <xf numFmtId="0" fontId="0" fillId="0" borderId="6" xfId="0" applyBorder="1" applyAlignment="1"/>
    <xf numFmtId="4" fontId="4" fillId="0" borderId="22" xfId="1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4" fontId="4" fillId="0" borderId="50" xfId="1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4" fontId="4" fillId="0" borderId="10" xfId="0" applyNumberFormat="1" applyFont="1" applyBorder="1" applyAlignment="1"/>
    <xf numFmtId="0" fontId="0" fillId="0" borderId="27" xfId="0" applyBorder="1" applyAlignment="1"/>
    <xf numFmtId="4" fontId="4" fillId="0" borderId="10" xfId="1" applyNumberFormat="1" applyFont="1" applyBorder="1" applyAlignment="1"/>
    <xf numFmtId="0" fontId="0" fillId="0" borderId="10" xfId="0" applyBorder="1" applyAlignment="1"/>
    <xf numFmtId="4" fontId="4" fillId="0" borderId="8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4" fontId="4" fillId="0" borderId="23" xfId="1" applyNumberFormat="1" applyFont="1" applyBorder="1" applyAlignment="1"/>
    <xf numFmtId="4" fontId="4" fillId="0" borderId="14" xfId="1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2" fontId="8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4" fillId="0" borderId="13" xfId="0" applyNumberFormat="1" applyFont="1" applyBorder="1" applyAlignment="1"/>
    <xf numFmtId="0" fontId="0" fillId="0" borderId="44" xfId="0" applyBorder="1" applyAlignment="1"/>
  </cellXfs>
  <cellStyles count="2">
    <cellStyle name="Milliers" xfId="1" builtinId="3"/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5"/>
  <sheetViews>
    <sheetView zoomScale="150" workbookViewId="0">
      <selection activeCell="J22" sqref="J22"/>
    </sheetView>
  </sheetViews>
  <sheetFormatPr baseColWidth="10" defaultRowHeight="12"/>
  <cols>
    <col min="1" max="1" width="13" customWidth="1"/>
    <col min="2" max="2" width="10" customWidth="1"/>
    <col min="3" max="3" width="9.33203125" customWidth="1"/>
    <col min="4" max="4" width="9" customWidth="1"/>
    <col min="6" max="6" width="8.6640625" customWidth="1"/>
    <col min="7" max="7" width="10.33203125" customWidth="1"/>
    <col min="9" max="9" width="12.1640625" customWidth="1"/>
  </cols>
  <sheetData>
    <row r="1" spans="1:12" s="202" customFormat="1" ht="24">
      <c r="A1" s="202" t="s">
        <v>54</v>
      </c>
      <c r="B1" s="202" t="s">
        <v>77</v>
      </c>
      <c r="C1" s="202" t="s">
        <v>78</v>
      </c>
      <c r="D1" s="202" t="s">
        <v>98</v>
      </c>
      <c r="E1" s="202" t="s">
        <v>53</v>
      </c>
      <c r="F1" s="202" t="s">
        <v>79</v>
      </c>
      <c r="G1" s="202" t="s">
        <v>80</v>
      </c>
      <c r="H1" s="202" t="s">
        <v>81</v>
      </c>
      <c r="I1" s="207" t="s">
        <v>5</v>
      </c>
      <c r="J1" s="207" t="s">
        <v>4</v>
      </c>
      <c r="L1" s="202" t="s">
        <v>71</v>
      </c>
    </row>
    <row r="2" spans="1:12" hidden="1">
      <c r="A2" t="str">
        <f>AAA!$A$1</f>
        <v>AAA</v>
      </c>
      <c r="B2" s="201">
        <f>AAA!$E$16</f>
        <v>0</v>
      </c>
      <c r="C2" s="201">
        <f>AAA!$E$6</f>
        <v>0</v>
      </c>
      <c r="D2" s="201">
        <f>AAA!$B$6</f>
        <v>0</v>
      </c>
      <c r="E2" s="201"/>
      <c r="F2" s="201">
        <f>AAA!$B$12</f>
        <v>0</v>
      </c>
      <c r="G2" s="201">
        <f>AAA!$B$16</f>
        <v>0</v>
      </c>
      <c r="H2" s="201">
        <f>AAA!$B$23-AAA!$E$23</f>
        <v>0</v>
      </c>
      <c r="I2" s="208"/>
      <c r="J2" s="208"/>
    </row>
    <row r="3" spans="1:12" hidden="1">
      <c r="A3" s="176" t="str">
        <f>BDX!$A$1</f>
        <v>BORDEAUX</v>
      </c>
      <c r="B3" s="201">
        <f>BDX!$E$16</f>
        <v>0</v>
      </c>
      <c r="C3" s="201">
        <f>BDX!$E$6</f>
        <v>0</v>
      </c>
      <c r="D3" s="201">
        <f>BDX!$B$6</f>
        <v>0</v>
      </c>
      <c r="E3" s="203" t="e">
        <f>D3/C3</f>
        <v>#DIV/0!</v>
      </c>
      <c r="F3" s="201">
        <f>BDX!$B$12</f>
        <v>0</v>
      </c>
      <c r="G3" s="157">
        <f>BDX!$B$16</f>
        <v>0</v>
      </c>
      <c r="H3" s="201">
        <f>BDX!$B$23-AAA!$E$23</f>
        <v>0</v>
      </c>
      <c r="I3" s="209" t="e">
        <f t="shared" ref="I3:I10" si="0">(F3+G3)/C3</f>
        <v>#DIV/0!</v>
      </c>
      <c r="J3" s="209" t="e">
        <f>(F3+G3)/B3</f>
        <v>#DIV/0!</v>
      </c>
      <c r="K3" s="157">
        <f>G3-L3</f>
        <v>0</v>
      </c>
      <c r="L3" s="157">
        <f>BDX!B17</f>
        <v>0</v>
      </c>
    </row>
    <row r="4" spans="1:12" hidden="1">
      <c r="A4" s="176" t="str">
        <f>CCC!$A$1</f>
        <v>CCC</v>
      </c>
      <c r="B4" s="201">
        <f>CCC!$E$16</f>
        <v>0</v>
      </c>
      <c r="C4" s="201">
        <f>CCC!$E$6</f>
        <v>0</v>
      </c>
      <c r="D4" s="201">
        <f>CCC!$B$6</f>
        <v>0</v>
      </c>
      <c r="E4" s="201"/>
      <c r="F4" s="201">
        <f>CCC!$B$12</f>
        <v>0</v>
      </c>
      <c r="G4" s="157">
        <f>CCC!$B$16</f>
        <v>0</v>
      </c>
      <c r="H4" s="201">
        <f>CCC!$B$23-CCC!$E$23</f>
        <v>0</v>
      </c>
      <c r="I4" s="209" t="e">
        <f t="shared" si="0"/>
        <v>#DIV/0!</v>
      </c>
      <c r="J4" s="208"/>
    </row>
    <row r="5" spans="1:12" hidden="1">
      <c r="A5" s="176" t="str">
        <f>CFD!$A$1</f>
        <v>CLERMONT</v>
      </c>
      <c r="B5" s="201">
        <f>CFD!$E$16</f>
        <v>0</v>
      </c>
      <c r="C5" s="201">
        <f>CFD!$E$6</f>
        <v>0</v>
      </c>
      <c r="D5" s="201">
        <f>CFD!$B$6</f>
        <v>0</v>
      </c>
      <c r="E5" s="201"/>
      <c r="F5" s="201">
        <f>CFD!$B$12</f>
        <v>0</v>
      </c>
      <c r="G5" s="157">
        <f>CFD!$B$16</f>
        <v>0</v>
      </c>
      <c r="H5" s="201">
        <f>CFD!$B$23-CFD!$E$23</f>
        <v>0</v>
      </c>
      <c r="I5" s="209" t="e">
        <f t="shared" si="0"/>
        <v>#DIV/0!</v>
      </c>
      <c r="J5" s="208"/>
    </row>
    <row r="6" spans="1:12">
      <c r="A6" s="176" t="str">
        <f>GRE!$A$1</f>
        <v>GRENOBLE</v>
      </c>
      <c r="B6" s="201">
        <f>GRE!$E$16</f>
        <v>135374.88</v>
      </c>
      <c r="C6" s="201">
        <f>GRE!$E$6</f>
        <v>76272.75</v>
      </c>
      <c r="D6" s="201">
        <f>GRE!$B$6</f>
        <v>56511.9</v>
      </c>
      <c r="E6" s="203">
        <f t="shared" ref="E6:E19" si="1">D6/C6</f>
        <v>0.74091861116847102</v>
      </c>
      <c r="F6" s="201">
        <f>GRE!$B$12</f>
        <v>38883.78</v>
      </c>
      <c r="G6" s="157">
        <f>GRE!$B$16</f>
        <v>21531.85</v>
      </c>
      <c r="H6" s="201">
        <f>GRE!$B$23-GRE!$E$23</f>
        <v>18447.36</v>
      </c>
      <c r="I6" s="211">
        <f t="shared" si="0"/>
        <v>0.79209979973188327</v>
      </c>
      <c r="J6" s="216">
        <f t="shared" ref="J6:J19" si="2">(F6+G6)/B6</f>
        <v>0.44628390436985055</v>
      </c>
      <c r="K6" s="157">
        <f>G6-L6</f>
        <v>20590.559999999998</v>
      </c>
      <c r="L6" s="157">
        <f>GRE!$B$17</f>
        <v>941.29</v>
      </c>
    </row>
    <row r="7" spans="1:12">
      <c r="A7" s="176" t="str">
        <f>LIL!$A$1</f>
        <v>LILLE</v>
      </c>
      <c r="B7" s="201">
        <f>LIL!$E$16</f>
        <v>34566.03</v>
      </c>
      <c r="C7" s="201">
        <f>LIL!$E$6</f>
        <v>11425</v>
      </c>
      <c r="D7" s="201">
        <f>LIL!$B$6</f>
        <v>29000</v>
      </c>
      <c r="E7" s="203">
        <f t="shared" si="1"/>
        <v>2.5382932166301968</v>
      </c>
      <c r="F7" s="201">
        <f>LIL!$B$12</f>
        <v>0</v>
      </c>
      <c r="G7" s="157">
        <f>LIL!$B$16</f>
        <v>1265.55</v>
      </c>
      <c r="H7" s="201">
        <f>LIL!$B$23-LIL!$E$23</f>
        <v>4300.4799999999996</v>
      </c>
      <c r="I7" s="209">
        <f t="shared" si="0"/>
        <v>0.11077024070021882</v>
      </c>
      <c r="J7" s="209">
        <f t="shared" si="2"/>
        <v>3.6612535486429884E-2</v>
      </c>
      <c r="K7" s="157">
        <f t="shared" ref="K7:K19" si="3">G7-L7</f>
        <v>1166.5</v>
      </c>
      <c r="L7" s="157">
        <f>LIL!$B$17</f>
        <v>99.05</v>
      </c>
    </row>
    <row r="8" spans="1:12" hidden="1">
      <c r="A8" s="176" t="str">
        <f>LYO!$A$1</f>
        <v>LYON</v>
      </c>
      <c r="B8" s="201">
        <f>LYO!$E$16</f>
        <v>0</v>
      </c>
      <c r="C8" s="201">
        <f>LYO!$E$6</f>
        <v>0</v>
      </c>
      <c r="D8" s="201">
        <f>LYO!$B$6</f>
        <v>0</v>
      </c>
      <c r="E8" s="203" t="e">
        <f t="shared" si="1"/>
        <v>#DIV/0!</v>
      </c>
      <c r="F8" s="201">
        <f>LYO!$B$12</f>
        <v>0</v>
      </c>
      <c r="G8" s="157">
        <f>LYO!$B$16</f>
        <v>0</v>
      </c>
      <c r="H8" s="201">
        <f>LYO!$B$23-LYO!$E$23</f>
        <v>0</v>
      </c>
      <c r="I8" s="209" t="e">
        <f t="shared" si="0"/>
        <v>#DIV/0!</v>
      </c>
      <c r="J8" s="209" t="e">
        <f t="shared" si="2"/>
        <v>#DIV/0!</v>
      </c>
      <c r="K8" s="157">
        <f t="shared" si="3"/>
        <v>0</v>
      </c>
      <c r="L8" s="157">
        <f>LYO!$B$16</f>
        <v>0</v>
      </c>
    </row>
    <row r="9" spans="1:12">
      <c r="A9" s="176" t="str">
        <f>MRS!$A$1</f>
        <v>MARSEILLE</v>
      </c>
      <c r="B9" s="201">
        <f>MRS!$E$16</f>
        <v>342015.81</v>
      </c>
      <c r="C9" s="201">
        <f>MRS!$E$6</f>
        <v>193557.32</v>
      </c>
      <c r="D9" s="201">
        <f>MRS!$B$6</f>
        <v>226985.56</v>
      </c>
      <c r="E9" s="203">
        <f t="shared" si="1"/>
        <v>1.1727046024402485</v>
      </c>
      <c r="F9" s="201">
        <f>MRS!$B$12</f>
        <v>76589.460000000006</v>
      </c>
      <c r="G9" s="157">
        <f>MRS!$B$16</f>
        <v>51635.07</v>
      </c>
      <c r="H9" s="201">
        <f>MRS!$B$23-MRS!$E$23</f>
        <v>-17029.759999999998</v>
      </c>
      <c r="I9" s="211">
        <f t="shared" si="0"/>
        <v>0.66246283013217999</v>
      </c>
      <c r="J9" s="211">
        <f t="shared" si="2"/>
        <v>0.37490819503344014</v>
      </c>
      <c r="K9" s="157">
        <f t="shared" si="3"/>
        <v>49707.65</v>
      </c>
      <c r="L9" s="157">
        <f>MRS!$B$17</f>
        <v>1927.42</v>
      </c>
    </row>
    <row r="10" spans="1:12">
      <c r="A10" s="176" t="str">
        <f>MON!$A$1</f>
        <v>MONACO</v>
      </c>
      <c r="B10" s="201">
        <f>MON!$E$16</f>
        <v>358744.73</v>
      </c>
      <c r="C10" s="201">
        <f>MON!$E$6</f>
        <v>67004.22</v>
      </c>
      <c r="D10" s="201">
        <f>MON!$B$6</f>
        <v>253500</v>
      </c>
      <c r="E10" s="203">
        <f t="shared" si="1"/>
        <v>3.783343795360949</v>
      </c>
      <c r="F10" s="201">
        <f>MON!$B$12</f>
        <v>28795.51</v>
      </c>
      <c r="G10" s="157">
        <f>MON!$B$16</f>
        <v>127024.58</v>
      </c>
      <c r="H10" s="201">
        <f>MON!$B$23-MON!$E$23</f>
        <v>-53775.360000000001</v>
      </c>
      <c r="I10" s="211">
        <f t="shared" si="0"/>
        <v>2.325526511613746</v>
      </c>
      <c r="J10" s="211">
        <f t="shared" si="2"/>
        <v>0.43434809481382486</v>
      </c>
      <c r="K10" s="157">
        <f t="shared" si="3"/>
        <v>125165.78</v>
      </c>
      <c r="L10" s="157">
        <f>MON!$B$17</f>
        <v>1858.8</v>
      </c>
    </row>
    <row r="11" spans="1:12">
      <c r="A11" s="176" t="str">
        <f>MTP!$A$1</f>
        <v>MONTPELLIER</v>
      </c>
      <c r="B11" s="201">
        <f>MTP!$E$16</f>
        <v>131559.49</v>
      </c>
      <c r="C11" s="201">
        <f>MTP!$E$6</f>
        <v>72862.33</v>
      </c>
      <c r="D11" s="201">
        <f>MTP!$B$6</f>
        <v>60065</v>
      </c>
      <c r="E11" s="203">
        <f t="shared" si="1"/>
        <v>0.8243628772233883</v>
      </c>
      <c r="F11" s="201">
        <f>MTP!$B$12</f>
        <v>22682.43</v>
      </c>
      <c r="G11" s="157">
        <f>MTP!$B$16</f>
        <v>34254.639999999999</v>
      </c>
      <c r="H11" s="201">
        <f>MTP!$B$23-MTP!$E$23</f>
        <v>14557.42</v>
      </c>
      <c r="I11" s="211">
        <f>(F11+G11)/C11</f>
        <v>0.78143356107332829</v>
      </c>
      <c r="J11" s="211">
        <f t="shared" si="2"/>
        <v>0.43278573062270159</v>
      </c>
      <c r="K11" s="157">
        <f t="shared" si="3"/>
        <v>33483.18</v>
      </c>
      <c r="L11" s="157">
        <f>MTP!$B$17</f>
        <v>771.46</v>
      </c>
    </row>
    <row r="12" spans="1:12" hidden="1">
      <c r="A12" s="176" t="str">
        <f>NAN!$A$1</f>
        <v>NANTES</v>
      </c>
      <c r="B12" s="201">
        <f>NAN!$E$16</f>
        <v>0</v>
      </c>
      <c r="C12" s="201">
        <f>NAN!$E$6</f>
        <v>0</v>
      </c>
      <c r="D12" s="201">
        <f>NAN!$B$6</f>
        <v>0</v>
      </c>
      <c r="E12" s="203" t="e">
        <f t="shared" si="1"/>
        <v>#DIV/0!</v>
      </c>
      <c r="F12" s="201">
        <f>NAN!$B$12</f>
        <v>0</v>
      </c>
      <c r="G12" s="157">
        <f>NAN!$B$16</f>
        <v>0</v>
      </c>
      <c r="H12" s="201">
        <f>NAN!$B$23-NAN!$E$23</f>
        <v>0</v>
      </c>
      <c r="I12" s="208"/>
      <c r="J12" s="209" t="e">
        <f t="shared" si="2"/>
        <v>#DIV/0!</v>
      </c>
      <c r="K12" s="157">
        <f t="shared" si="3"/>
        <v>0</v>
      </c>
      <c r="L12" s="157">
        <f>NAN!$B$16</f>
        <v>0</v>
      </c>
    </row>
    <row r="13" spans="1:12" hidden="1">
      <c r="A13" s="176" t="str">
        <f>NCE!$A$1</f>
        <v>NICE</v>
      </c>
      <c r="B13" s="201">
        <f>NCE!$E$16</f>
        <v>0</v>
      </c>
      <c r="C13" s="201">
        <f>NCE!$E$6</f>
        <v>0</v>
      </c>
      <c r="D13" s="201">
        <f>NCE!$B$6</f>
        <v>0</v>
      </c>
      <c r="E13" s="203" t="e">
        <f t="shared" si="1"/>
        <v>#DIV/0!</v>
      </c>
      <c r="F13" s="201">
        <f>NCE!$B$12</f>
        <v>0</v>
      </c>
      <c r="G13" s="157">
        <f>NCE!$B$16</f>
        <v>0</v>
      </c>
      <c r="H13" s="201">
        <f>NCE!$B$23-NCE!$E$23</f>
        <v>0</v>
      </c>
      <c r="I13" s="209" t="e">
        <f>(F13+G13)/C13</f>
        <v>#DIV/0!</v>
      </c>
      <c r="J13" s="209" t="e">
        <f t="shared" si="2"/>
        <v>#DIV/0!</v>
      </c>
      <c r="K13" s="157">
        <f t="shared" si="3"/>
        <v>0</v>
      </c>
      <c r="L13" s="157">
        <f>NCE!$B$17</f>
        <v>0</v>
      </c>
    </row>
    <row r="14" spans="1:12">
      <c r="A14" s="176" t="str">
        <f>PAR!$A$1</f>
        <v>PARIS</v>
      </c>
      <c r="B14" s="201">
        <f>PAR!$E$16</f>
        <v>652870.02</v>
      </c>
      <c r="C14" s="201">
        <f>PAR!$E$6</f>
        <v>99238.97</v>
      </c>
      <c r="D14" s="201">
        <f>PAR!$B$6</f>
        <v>413081.66000000003</v>
      </c>
      <c r="E14" s="203">
        <f t="shared" si="1"/>
        <v>4.1624944313710639</v>
      </c>
      <c r="F14" s="201">
        <f>PAR!$B$12</f>
        <v>90733.95</v>
      </c>
      <c r="G14" s="157">
        <f>PAR!$B$16</f>
        <v>83185.45</v>
      </c>
      <c r="H14" s="201">
        <f>PAR!$B$23-PAR!$E$23</f>
        <v>64326.96</v>
      </c>
      <c r="I14" s="211">
        <f>(F14+G14)/C14</f>
        <v>1.7525312888676696</v>
      </c>
      <c r="J14" s="211">
        <f t="shared" si="2"/>
        <v>0.26639207602150272</v>
      </c>
      <c r="K14" s="157">
        <f t="shared" si="3"/>
        <v>77041.86</v>
      </c>
      <c r="L14" s="157">
        <f>PAR!$B$17</f>
        <v>6143.59</v>
      </c>
    </row>
    <row r="15" spans="1:12" hidden="1">
      <c r="A15" s="176" t="str">
        <f>REN!$A$1</f>
        <v>RENNES</v>
      </c>
      <c r="B15" s="201">
        <f>REN!$E$16</f>
        <v>0</v>
      </c>
      <c r="C15" s="201">
        <f>REN!$E$6</f>
        <v>0</v>
      </c>
      <c r="D15" s="201">
        <f>REN!$B$6</f>
        <v>0</v>
      </c>
      <c r="E15" s="203" t="e">
        <f t="shared" si="1"/>
        <v>#DIV/0!</v>
      </c>
      <c r="F15" s="201">
        <f>REN!$B$12</f>
        <v>0</v>
      </c>
      <c r="G15" s="157">
        <f>REN!$B$16</f>
        <v>0</v>
      </c>
      <c r="H15" s="201">
        <f>REN!$B$23-REN!$E$23</f>
        <v>0</v>
      </c>
      <c r="I15" s="211"/>
      <c r="J15" s="211"/>
      <c r="K15" s="157">
        <f t="shared" si="3"/>
        <v>0</v>
      </c>
      <c r="L15" s="157">
        <f>REN!$B$17</f>
        <v>0</v>
      </c>
    </row>
    <row r="16" spans="1:12">
      <c r="A16" s="176" t="str">
        <f>URO!$A$1</f>
        <v>ROUEN</v>
      </c>
      <c r="B16" s="201">
        <f>URO!$E$16</f>
        <v>68067.91</v>
      </c>
      <c r="C16" s="201">
        <f>URO!$E$6</f>
        <v>43600.28</v>
      </c>
      <c r="D16" s="201">
        <f>URO!$B$6</f>
        <v>60680</v>
      </c>
      <c r="E16" s="203">
        <f t="shared" si="1"/>
        <v>1.3917341815236048</v>
      </c>
      <c r="F16" s="201">
        <f>URO!$B$12</f>
        <v>8694.1299999999992</v>
      </c>
      <c r="G16" s="157">
        <f>URO!$B$16</f>
        <v>4695.1099999999997</v>
      </c>
      <c r="H16" s="201">
        <f>URO!$B$23-URO!$E$23</f>
        <v>-6001.33</v>
      </c>
      <c r="I16" s="211">
        <f>(F16+G16)/C16</f>
        <v>0.30709068840842302</v>
      </c>
      <c r="J16" s="225">
        <f t="shared" si="2"/>
        <v>0.19670414443458006</v>
      </c>
      <c r="K16" s="157">
        <f t="shared" si="3"/>
        <v>4175.54</v>
      </c>
      <c r="L16" s="157">
        <f>URO!$B$17</f>
        <v>519.57000000000005</v>
      </c>
    </row>
    <row r="17" spans="1:12" hidden="1">
      <c r="A17" s="176" t="str">
        <f>SSS!$A$1</f>
        <v>SSS</v>
      </c>
      <c r="B17" s="201">
        <f>SSS!$E$16</f>
        <v>0</v>
      </c>
      <c r="C17" s="201">
        <f>SSS!$E$6</f>
        <v>0</v>
      </c>
      <c r="D17" s="201">
        <f>SSS!$B$6</f>
        <v>0</v>
      </c>
      <c r="E17" s="203" t="e">
        <f t="shared" si="1"/>
        <v>#DIV/0!</v>
      </c>
      <c r="F17" s="201">
        <f>SSS!$B$12</f>
        <v>0</v>
      </c>
      <c r="G17" s="157">
        <f>SSS!$B$16</f>
        <v>0</v>
      </c>
      <c r="H17" s="201">
        <f>SSS!$B$23-SSS!$E$23</f>
        <v>0</v>
      </c>
      <c r="I17" s="208"/>
      <c r="J17" s="209" t="e">
        <f t="shared" si="2"/>
        <v>#DIV/0!</v>
      </c>
      <c r="K17" s="157">
        <f t="shared" si="3"/>
        <v>0</v>
      </c>
      <c r="L17" s="157">
        <f>SSS!$B$16</f>
        <v>0</v>
      </c>
    </row>
    <row r="18" spans="1:12" hidden="1">
      <c r="A18" s="176" t="str">
        <f>TTT!$A$1</f>
        <v>TTT</v>
      </c>
      <c r="B18" s="201">
        <f>TTT!$E$16</f>
        <v>0</v>
      </c>
      <c r="C18" s="201">
        <f>TTT!$E$6</f>
        <v>0</v>
      </c>
      <c r="D18" s="201">
        <f>TTT!$B$6</f>
        <v>0</v>
      </c>
      <c r="E18" s="203" t="e">
        <f t="shared" si="1"/>
        <v>#DIV/0!</v>
      </c>
      <c r="F18" s="201">
        <f>TTT!$B$12</f>
        <v>0</v>
      </c>
      <c r="G18" s="157">
        <f>TTT!$B$16</f>
        <v>0</v>
      </c>
      <c r="H18" s="201">
        <f>TTT!$B$23-TTT!$E$23</f>
        <v>0</v>
      </c>
      <c r="I18" s="208"/>
      <c r="J18" s="209" t="e">
        <f t="shared" si="2"/>
        <v>#DIV/0!</v>
      </c>
      <c r="K18" s="157">
        <f t="shared" si="3"/>
        <v>0</v>
      </c>
      <c r="L18" s="157">
        <f>TTT!$B$16</f>
        <v>0</v>
      </c>
    </row>
    <row r="19" spans="1:12" hidden="1">
      <c r="A19" s="176" t="str">
        <f>TLO!$A$1</f>
        <v>TOULON</v>
      </c>
      <c r="B19" s="201">
        <f>TLO!$E$16</f>
        <v>0</v>
      </c>
      <c r="C19" s="201">
        <f>TLO!$E$6</f>
        <v>0</v>
      </c>
      <c r="D19" s="201">
        <f>TLO!$B$6</f>
        <v>0</v>
      </c>
      <c r="E19" s="203" t="e">
        <f t="shared" si="1"/>
        <v>#DIV/0!</v>
      </c>
      <c r="F19" s="201">
        <f>TLO!$B$12</f>
        <v>0</v>
      </c>
      <c r="G19" s="157">
        <f>TLO!$B$16</f>
        <v>0</v>
      </c>
      <c r="H19" s="201">
        <f>TLO!$B$23-TLO!$E$23</f>
        <v>0</v>
      </c>
      <c r="I19" s="208"/>
      <c r="J19" s="209" t="e">
        <f t="shared" si="2"/>
        <v>#DIV/0!</v>
      </c>
      <c r="K19" s="157">
        <f t="shared" si="3"/>
        <v>0</v>
      </c>
      <c r="L19" s="157">
        <f>TLO!$B$16</f>
        <v>0</v>
      </c>
    </row>
    <row r="20" spans="1:12">
      <c r="A20" s="176" t="str">
        <f>FEDE!$A$1</f>
        <v>FEGEFLUC</v>
      </c>
      <c r="B20" s="201">
        <f>FEDE!$E$16</f>
        <v>649584.48</v>
      </c>
      <c r="C20" s="201">
        <f>FEDE!$E$6</f>
        <v>18887.57</v>
      </c>
      <c r="D20" s="201">
        <f>FEDE!$B$6</f>
        <v>496717</v>
      </c>
      <c r="E20" s="201"/>
      <c r="F20" s="201">
        <f>FEDE!$B$12</f>
        <v>41622.14</v>
      </c>
      <c r="G20" s="157">
        <f>FEDE!$B$16</f>
        <v>61930.28</v>
      </c>
      <c r="H20" s="201">
        <f>FEDE!$B$23-FEDE!$E$23</f>
        <v>49315.06</v>
      </c>
      <c r="I20" s="210"/>
      <c r="J20" s="212" t="s">
        <v>58</v>
      </c>
      <c r="K20" s="157"/>
      <c r="L20" s="157">
        <f>FEDE!$B$17</f>
        <v>0</v>
      </c>
    </row>
    <row r="21" spans="1:12">
      <c r="A21" s="226" t="s">
        <v>82</v>
      </c>
      <c r="B21" s="226"/>
      <c r="C21" s="226"/>
      <c r="D21" s="226"/>
      <c r="E21" s="226"/>
      <c r="F21" s="226"/>
      <c r="G21" s="226"/>
    </row>
    <row r="22" spans="1:12">
      <c r="A22" s="226"/>
      <c r="B22" s="226"/>
      <c r="C22" s="226"/>
      <c r="D22" s="226"/>
      <c r="E22" s="226"/>
      <c r="F22" s="226"/>
      <c r="G22" s="226"/>
    </row>
    <row r="25" spans="1:12">
      <c r="F25" s="201">
        <f>F3+F6+F7+F9+F10+F11+F13+F14+F15+F16+F20</f>
        <v>308001.40000000002</v>
      </c>
      <c r="H25" s="201">
        <f>SUM(H6:H20)</f>
        <v>74140.829999999987</v>
      </c>
      <c r="K25" s="157">
        <f>SUM(K3:K20)</f>
        <v>311331.06999999995</v>
      </c>
      <c r="L25" s="157">
        <f>SUM(L3:L20)</f>
        <v>12261.18</v>
      </c>
    </row>
  </sheetData>
  <sheetCalcPr fullCalcOnLoad="1"/>
  <mergeCells count="1">
    <mergeCell ref="A21:G22"/>
  </mergeCells>
  <phoneticPr fontId="19" type="noConversion"/>
  <printOptions horizontalCentered="1" verticalCentered="1" gridLines="1"/>
  <pageMargins left="0.47" right="0.47" top="0.47" bottom="0.47" header="0" footer="0"/>
  <headerFooter alignWithMargins="0">
    <oddHeader>&amp;CCOMPARATIF GEFLUC / GEMLUC - 2018_x000D_CONFORMITÉ AUX STATUTS</oddHeader>
    <oddFooter>&amp;R&amp;D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workbookViewId="0">
      <selection activeCell="F5" sqref="F5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25</v>
      </c>
      <c r="B1" s="21" t="s">
        <v>32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</row>
    <row r="5" spans="1:6" ht="39">
      <c r="A5" s="12"/>
      <c r="B5" s="13"/>
      <c r="C5" s="14"/>
      <c r="D5" s="70" t="s">
        <v>104</v>
      </c>
      <c r="E5" s="13"/>
      <c r="F5" s="223">
        <v>18499.04</v>
      </c>
    </row>
    <row r="6" spans="1:6" ht="13">
      <c r="A6" s="48" t="s">
        <v>86</v>
      </c>
      <c r="B6" s="25">
        <f>B7+B8+B9+B10</f>
        <v>29000</v>
      </c>
      <c r="C6" s="39">
        <f>C7+C8+C9+C10</f>
        <v>10159.450000000001</v>
      </c>
      <c r="D6" s="48" t="s">
        <v>75</v>
      </c>
      <c r="E6" s="22">
        <f>E7+E12</f>
        <v>11425</v>
      </c>
      <c r="F6" s="33">
        <f>F7+F12</f>
        <v>11425</v>
      </c>
    </row>
    <row r="7" spans="1:6" ht="13">
      <c r="A7" s="49" t="s">
        <v>90</v>
      </c>
      <c r="B7" s="46">
        <v>20000</v>
      </c>
      <c r="C7" s="47">
        <v>6159.45</v>
      </c>
      <c r="D7" s="71" t="s">
        <v>60</v>
      </c>
      <c r="E7" s="4">
        <f>E8+E9+E10+E11</f>
        <v>11425</v>
      </c>
      <c r="F7" s="4">
        <f>F8+F9+F10+F11</f>
        <v>11425</v>
      </c>
    </row>
    <row r="8" spans="1:6" ht="13">
      <c r="A8" s="49" t="s">
        <v>91</v>
      </c>
      <c r="B8" s="41"/>
      <c r="C8" s="43"/>
      <c r="D8" s="72" t="s">
        <v>76</v>
      </c>
      <c r="E8" s="41">
        <v>11425</v>
      </c>
      <c r="F8" s="41">
        <v>11425</v>
      </c>
    </row>
    <row r="9" spans="1:6" ht="13">
      <c r="A9" s="49" t="s">
        <v>92</v>
      </c>
      <c r="B9" s="41">
        <v>4000</v>
      </c>
      <c r="C9" s="43">
        <v>4000</v>
      </c>
      <c r="D9" s="72" t="s">
        <v>59</v>
      </c>
      <c r="E9" s="41"/>
      <c r="F9" s="41"/>
    </row>
    <row r="10" spans="1:6" ht="13">
      <c r="A10" s="49" t="s">
        <v>116</v>
      </c>
      <c r="B10" s="41">
        <v>5000</v>
      </c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>
        <v>22734.080000000002</v>
      </c>
      <c r="F14" s="20"/>
    </row>
    <row r="15" spans="1:6" ht="13">
      <c r="A15" s="49"/>
      <c r="B15" s="4"/>
      <c r="C15" s="7"/>
      <c r="D15" s="58" t="s">
        <v>114</v>
      </c>
      <c r="E15" s="23">
        <v>406.95</v>
      </c>
      <c r="F15" s="20"/>
    </row>
    <row r="16" spans="1:6" ht="13" customHeight="1">
      <c r="A16" s="50" t="s">
        <v>87</v>
      </c>
      <c r="B16" s="5">
        <v>1265.55</v>
      </c>
      <c r="C16" s="6">
        <v>1265.55</v>
      </c>
      <c r="D16" s="229" t="s">
        <v>36</v>
      </c>
      <c r="E16" s="235">
        <f>E6+E13+E14+E15</f>
        <v>34566.03</v>
      </c>
      <c r="F16" s="34"/>
    </row>
    <row r="17" spans="1:6" ht="13">
      <c r="A17" s="213" t="s">
        <v>67</v>
      </c>
      <c r="B17" s="24">
        <v>99.05</v>
      </c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30265.55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>
        <v>4300.4799999999996</v>
      </c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34566.03</v>
      </c>
      <c r="C24" s="19"/>
      <c r="D24" s="54" t="s">
        <v>93</v>
      </c>
      <c r="E24" s="26">
        <f>E16+E18+E19+E23</f>
        <v>34566.03</v>
      </c>
      <c r="F24" s="45">
        <f>F6+F21</f>
        <v>11425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11425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18499.04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11425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:C3"/>
    <mergeCell ref="D3:F3"/>
    <mergeCell ref="D16:D17"/>
    <mergeCell ref="E16:E17"/>
    <mergeCell ref="D21:D22"/>
    <mergeCell ref="B18:B19"/>
    <mergeCell ref="A18:A19"/>
    <mergeCell ref="D19:D20"/>
    <mergeCell ref="E19:E20"/>
    <mergeCell ref="C25:C26"/>
    <mergeCell ref="D26:D27"/>
    <mergeCell ref="F21:F22"/>
    <mergeCell ref="A34:F34"/>
    <mergeCell ref="A25:A26"/>
    <mergeCell ref="F26:F27"/>
    <mergeCell ref="A27:A29"/>
    <mergeCell ref="F28:F31"/>
    <mergeCell ref="D29:D31"/>
    <mergeCell ref="C27:C29"/>
    <mergeCell ref="C30:C31"/>
    <mergeCell ref="A30:A31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50" workbookViewId="0">
      <selection activeCell="B1" sqref="B1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26</v>
      </c>
      <c r="B1" s="21" t="s">
        <v>72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0</v>
      </c>
      <c r="C4" s="10" t="s">
        <v>2</v>
      </c>
      <c r="D4" s="69"/>
      <c r="E4" s="9" t="s">
        <v>3</v>
      </c>
      <c r="F4" s="11" t="s">
        <v>96</v>
      </c>
    </row>
    <row r="5" spans="1:6" ht="39">
      <c r="A5" s="12"/>
      <c r="B5" s="13"/>
      <c r="C5" s="14"/>
      <c r="D5" s="70" t="s">
        <v>104</v>
      </c>
      <c r="E5" s="13"/>
      <c r="F5" s="76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6" ht="13">
      <c r="A17" s="51"/>
      <c r="B17" s="24"/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C27:C29"/>
    <mergeCell ref="A34:F34"/>
    <mergeCell ref="F26:F27"/>
    <mergeCell ref="F28:F31"/>
    <mergeCell ref="D26:D27"/>
    <mergeCell ref="A25:A26"/>
    <mergeCell ref="C25:C26"/>
    <mergeCell ref="A27:A29"/>
    <mergeCell ref="D29:D31"/>
    <mergeCell ref="A30:A31"/>
    <mergeCell ref="C30:C31"/>
    <mergeCell ref="A3:C3"/>
    <mergeCell ref="D3:F3"/>
    <mergeCell ref="D16:D17"/>
    <mergeCell ref="E16:E17"/>
    <mergeCell ref="F21:F22"/>
    <mergeCell ref="D21:D22"/>
    <mergeCell ref="E19:E20"/>
    <mergeCell ref="A18:A19"/>
    <mergeCell ref="B18:B19"/>
    <mergeCell ref="D19:D20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38"/>
  <sheetViews>
    <sheetView workbookViewId="0">
      <selection activeCell="F6" sqref="F6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7" ht="18">
      <c r="A1" s="97" t="s">
        <v>41</v>
      </c>
      <c r="B1" s="21" t="s">
        <v>33</v>
      </c>
      <c r="C1" s="1"/>
      <c r="D1" s="1"/>
      <c r="E1" s="1"/>
      <c r="F1" s="2"/>
    </row>
    <row r="2" spans="1:7" ht="14" thickBot="1">
      <c r="A2" s="1"/>
      <c r="B2" s="1"/>
      <c r="C2" s="1"/>
      <c r="D2" s="1"/>
      <c r="E2" s="1"/>
      <c r="F2" s="1"/>
    </row>
    <row r="3" spans="1:7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7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</row>
    <row r="5" spans="1:7" ht="39">
      <c r="A5" s="12"/>
      <c r="B5" s="13"/>
      <c r="C5" s="14"/>
      <c r="D5" s="70" t="s">
        <v>104</v>
      </c>
      <c r="E5" s="13"/>
      <c r="F5" s="223"/>
      <c r="G5">
        <v>0</v>
      </c>
    </row>
    <row r="6" spans="1:7" ht="13">
      <c r="A6" s="48" t="s">
        <v>86</v>
      </c>
      <c r="B6" s="25">
        <f>B7+B8+B9+B10</f>
        <v>226985.56</v>
      </c>
      <c r="C6" s="39">
        <f>C7+C8+C9+C10</f>
        <v>128568.72000000002</v>
      </c>
      <c r="D6" s="48" t="s">
        <v>75</v>
      </c>
      <c r="E6" s="22">
        <f>E7+E12</f>
        <v>193557.32</v>
      </c>
      <c r="F6" s="33">
        <f>F7+F12</f>
        <v>193557.32</v>
      </c>
    </row>
    <row r="7" spans="1:7" ht="13">
      <c r="A7" s="49" t="s">
        <v>90</v>
      </c>
      <c r="B7" s="46">
        <v>165709.56</v>
      </c>
      <c r="C7" s="47">
        <v>67292.72</v>
      </c>
      <c r="D7" s="71" t="s">
        <v>60</v>
      </c>
      <c r="E7" s="4">
        <f>E8+E9+E10+E11</f>
        <v>158191.53</v>
      </c>
      <c r="F7" s="7">
        <f>F8+F9+F10+F11</f>
        <v>158191.53</v>
      </c>
    </row>
    <row r="8" spans="1:7" ht="13">
      <c r="A8" s="49" t="s">
        <v>91</v>
      </c>
      <c r="B8" s="41">
        <v>60916.54</v>
      </c>
      <c r="C8" s="43">
        <v>60916.54</v>
      </c>
      <c r="D8" s="72" t="s">
        <v>76</v>
      </c>
      <c r="E8" s="41">
        <v>158191.53</v>
      </c>
      <c r="F8" s="42">
        <v>158191.53</v>
      </c>
    </row>
    <row r="9" spans="1:7" ht="13">
      <c r="A9" s="49" t="s">
        <v>92</v>
      </c>
      <c r="B9" s="41">
        <v>359.46</v>
      </c>
      <c r="C9" s="43">
        <v>359.46</v>
      </c>
      <c r="D9" s="72" t="s">
        <v>59</v>
      </c>
      <c r="E9" s="41"/>
      <c r="F9" s="42"/>
    </row>
    <row r="10" spans="1:7" ht="13">
      <c r="A10" s="49" t="s">
        <v>116</v>
      </c>
      <c r="B10" s="41"/>
      <c r="C10" s="43"/>
      <c r="D10" s="72" t="s">
        <v>15</v>
      </c>
      <c r="E10" s="41"/>
      <c r="F10" s="42"/>
    </row>
    <row r="11" spans="1:7" ht="13">
      <c r="A11" s="49"/>
      <c r="B11" s="4"/>
      <c r="C11" s="7"/>
      <c r="D11" s="72" t="s">
        <v>112</v>
      </c>
      <c r="E11" s="41"/>
      <c r="F11" s="42"/>
    </row>
    <row r="12" spans="1:7" ht="13">
      <c r="A12" s="50" t="s">
        <v>89</v>
      </c>
      <c r="B12" s="5">
        <f>B13+B14</f>
        <v>76589.460000000006</v>
      </c>
      <c r="C12" s="6">
        <f>C13+C14</f>
        <v>16105.13</v>
      </c>
      <c r="D12" s="73" t="s">
        <v>34</v>
      </c>
      <c r="E12" s="93">
        <v>35365.79</v>
      </c>
      <c r="F12" s="94">
        <v>35365.79</v>
      </c>
    </row>
    <row r="13" spans="1:7" ht="13">
      <c r="A13" s="49" t="s">
        <v>117</v>
      </c>
      <c r="B13" s="41">
        <v>76589.460000000006</v>
      </c>
      <c r="C13" s="43">
        <v>16105.13</v>
      </c>
      <c r="D13" s="58" t="s">
        <v>113</v>
      </c>
      <c r="E13" s="23"/>
      <c r="F13" s="20"/>
    </row>
    <row r="14" spans="1:7" ht="13">
      <c r="A14" s="49" t="s">
        <v>118</v>
      </c>
      <c r="B14" s="41"/>
      <c r="C14" s="43"/>
      <c r="D14" s="58" t="s">
        <v>35</v>
      </c>
      <c r="E14" s="23">
        <v>148458.49</v>
      </c>
      <c r="F14" s="20"/>
    </row>
    <row r="15" spans="1:7" ht="13">
      <c r="A15" s="49"/>
      <c r="B15" s="4"/>
      <c r="C15" s="7"/>
      <c r="D15" s="58" t="s">
        <v>114</v>
      </c>
      <c r="E15" s="23"/>
      <c r="F15" s="20"/>
    </row>
    <row r="16" spans="1:7" ht="13" customHeight="1">
      <c r="A16" s="50" t="s">
        <v>87</v>
      </c>
      <c r="B16" s="5">
        <v>51635.07</v>
      </c>
      <c r="C16" s="6">
        <v>48883.47</v>
      </c>
      <c r="D16" s="229" t="s">
        <v>36</v>
      </c>
      <c r="E16" s="235">
        <f>E6+E13+E14+E15</f>
        <v>342015.81</v>
      </c>
      <c r="F16" s="34"/>
    </row>
    <row r="17" spans="1:6" ht="13">
      <c r="A17" s="213" t="s">
        <v>67</v>
      </c>
      <c r="B17" s="24">
        <v>1927.42</v>
      </c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355210.08999999997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>
        <v>164.52</v>
      </c>
      <c r="F19" s="37"/>
    </row>
    <row r="20" spans="1:6" ht="13">
      <c r="A20" s="52" t="s">
        <v>38</v>
      </c>
      <c r="B20" s="26">
        <v>4000</v>
      </c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>
        <v>17029.759999999998</v>
      </c>
      <c r="F23" s="36"/>
    </row>
    <row r="24" spans="1:6" ht="13">
      <c r="A24" s="54" t="s">
        <v>93</v>
      </c>
      <c r="B24" s="26">
        <f>B18+B20+B21+B23</f>
        <v>359210.08999999997</v>
      </c>
      <c r="C24" s="19"/>
      <c r="D24" s="54" t="s">
        <v>93</v>
      </c>
      <c r="E24" s="26">
        <f>E16+E18+E19+E23</f>
        <v>359210.09</v>
      </c>
      <c r="F24" s="45">
        <f>F6+F21</f>
        <v>193557.32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193557.32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/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193557.32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>
        <v>1671.7</v>
      </c>
      <c r="F35" s="57"/>
    </row>
    <row r="36" spans="1:6" ht="13">
      <c r="A36" s="58" t="s">
        <v>99</v>
      </c>
      <c r="B36" s="95">
        <v>1671.7</v>
      </c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1671.7</v>
      </c>
      <c r="C38" s="63"/>
      <c r="D38" s="64" t="s">
        <v>115</v>
      </c>
      <c r="E38" s="62">
        <f>E35+E36+E37</f>
        <v>1671.7</v>
      </c>
      <c r="F38" s="65"/>
    </row>
  </sheetData>
  <mergeCells count="21">
    <mergeCell ref="A3:C3"/>
    <mergeCell ref="D3:F3"/>
    <mergeCell ref="D16:D17"/>
    <mergeCell ref="E16:E17"/>
    <mergeCell ref="F26:F27"/>
    <mergeCell ref="C25:C26"/>
    <mergeCell ref="C27:C29"/>
    <mergeCell ref="C30:C31"/>
    <mergeCell ref="D26:D27"/>
    <mergeCell ref="D19:D20"/>
    <mergeCell ref="A34:F34"/>
    <mergeCell ref="A30:A31"/>
    <mergeCell ref="D21:D22"/>
    <mergeCell ref="B18:B19"/>
    <mergeCell ref="A27:A29"/>
    <mergeCell ref="F28:F31"/>
    <mergeCell ref="F21:F22"/>
    <mergeCell ref="A18:A19"/>
    <mergeCell ref="A25:A26"/>
    <mergeCell ref="E19:E20"/>
    <mergeCell ref="D29:D31"/>
  </mergeCells>
  <phoneticPr fontId="19" type="noConversion"/>
  <printOptions horizontalCentered="1" verticalCentered="1"/>
  <pageMargins left="0.47244094488188981" right="0.47244094488188981" top="0.47244094488188981" bottom="0.47244094488188981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8"/>
  <sheetViews>
    <sheetView workbookViewId="0">
      <selection activeCell="F5" sqref="F5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4.33203125" customWidth="1"/>
    <col min="6" max="6" width="13.83203125" customWidth="1"/>
  </cols>
  <sheetData>
    <row r="1" spans="1:7" ht="18">
      <c r="A1" s="97" t="s">
        <v>42</v>
      </c>
      <c r="B1" s="21" t="s">
        <v>31</v>
      </c>
      <c r="C1" s="1"/>
      <c r="D1" s="1"/>
      <c r="E1" s="1"/>
      <c r="F1" s="2"/>
    </row>
    <row r="2" spans="1:7" ht="14" thickBot="1">
      <c r="A2" s="1"/>
      <c r="B2" s="1"/>
      <c r="C2" s="1"/>
      <c r="D2" s="1"/>
      <c r="E2" s="1"/>
      <c r="F2" s="1"/>
    </row>
    <row r="3" spans="1:7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7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</row>
    <row r="5" spans="1:7" ht="39">
      <c r="A5" s="12"/>
      <c r="B5" s="13"/>
      <c r="C5" s="14"/>
      <c r="D5" s="70" t="s">
        <v>104</v>
      </c>
      <c r="E5" s="13"/>
      <c r="F5" s="223">
        <v>3522148.79</v>
      </c>
      <c r="G5">
        <v>3522148.79</v>
      </c>
    </row>
    <row r="6" spans="1:7" ht="13">
      <c r="A6" s="48" t="s">
        <v>86</v>
      </c>
      <c r="B6" s="25">
        <f>B7+B8+B9+B10</f>
        <v>253500</v>
      </c>
      <c r="C6" s="39">
        <f>C7+C8+C9+C10</f>
        <v>0</v>
      </c>
      <c r="D6" s="48" t="s">
        <v>75</v>
      </c>
      <c r="E6" s="22">
        <f>E7+E12</f>
        <v>67004.22</v>
      </c>
      <c r="F6" s="33">
        <f>F7+F12</f>
        <v>67004.22</v>
      </c>
    </row>
    <row r="7" spans="1:7" ht="13">
      <c r="A7" s="49" t="s">
        <v>90</v>
      </c>
      <c r="B7" s="46">
        <v>253000</v>
      </c>
      <c r="C7" s="47"/>
      <c r="D7" s="71" t="s">
        <v>60</v>
      </c>
      <c r="E7" s="4">
        <f>E8+E9+E10+E11</f>
        <v>26858.58</v>
      </c>
      <c r="F7" s="7">
        <f>F8+F9+F10+F11</f>
        <v>26858.58</v>
      </c>
    </row>
    <row r="8" spans="1:7" ht="13">
      <c r="A8" s="49" t="s">
        <v>91</v>
      </c>
      <c r="B8" s="41"/>
      <c r="C8" s="43"/>
      <c r="D8" s="72" t="s">
        <v>76</v>
      </c>
      <c r="E8" s="41">
        <v>26858.58</v>
      </c>
      <c r="F8" s="42">
        <v>26858.58</v>
      </c>
    </row>
    <row r="9" spans="1:7" ht="13">
      <c r="A9" s="49" t="s">
        <v>92</v>
      </c>
      <c r="B9" s="41">
        <v>500</v>
      </c>
      <c r="C9" s="43"/>
      <c r="D9" s="72" t="s">
        <v>59</v>
      </c>
      <c r="E9" s="41"/>
      <c r="F9" s="42"/>
    </row>
    <row r="10" spans="1:7" ht="13">
      <c r="A10" s="49" t="s">
        <v>116</v>
      </c>
      <c r="B10" s="41"/>
      <c r="C10" s="43"/>
      <c r="D10" s="72" t="s">
        <v>15</v>
      </c>
      <c r="E10" s="41"/>
      <c r="F10" s="42"/>
    </row>
    <row r="11" spans="1:7" ht="13">
      <c r="A11" s="49"/>
      <c r="B11" s="4"/>
      <c r="C11" s="7"/>
      <c r="D11" s="72" t="s">
        <v>112</v>
      </c>
      <c r="E11" s="41"/>
      <c r="F11" s="42"/>
    </row>
    <row r="12" spans="1:7" ht="13">
      <c r="A12" s="50" t="s">
        <v>89</v>
      </c>
      <c r="B12" s="5">
        <f>B13+B14</f>
        <v>28795.51</v>
      </c>
      <c r="C12" s="6">
        <f>C13+C14</f>
        <v>0</v>
      </c>
      <c r="D12" s="73" t="s">
        <v>34</v>
      </c>
      <c r="E12" s="93">
        <v>40145.64</v>
      </c>
      <c r="F12" s="94">
        <v>40145.64</v>
      </c>
    </row>
    <row r="13" spans="1:7" ht="13">
      <c r="A13" s="49" t="s">
        <v>117</v>
      </c>
      <c r="B13" s="41">
        <v>28795.51</v>
      </c>
      <c r="C13" s="43"/>
      <c r="D13" s="58" t="s">
        <v>113</v>
      </c>
      <c r="E13" s="23"/>
      <c r="F13" s="20"/>
    </row>
    <row r="14" spans="1:7" ht="13">
      <c r="A14" s="49" t="s">
        <v>118</v>
      </c>
      <c r="B14" s="41"/>
      <c r="C14" s="43"/>
      <c r="D14" s="58" t="s">
        <v>35</v>
      </c>
      <c r="E14" s="23">
        <v>291740.51</v>
      </c>
      <c r="F14" s="20"/>
    </row>
    <row r="15" spans="1:7" ht="13">
      <c r="A15" s="49"/>
      <c r="B15" s="4"/>
      <c r="C15" s="7"/>
      <c r="D15" s="58" t="s">
        <v>114</v>
      </c>
      <c r="E15" s="23"/>
      <c r="F15" s="20"/>
    </row>
    <row r="16" spans="1:7" ht="13" customHeight="1">
      <c r="A16" s="50" t="s">
        <v>87</v>
      </c>
      <c r="B16" s="5">
        <v>127024.58</v>
      </c>
      <c r="C16" s="6">
        <v>67004.22</v>
      </c>
      <c r="D16" s="229" t="s">
        <v>36</v>
      </c>
      <c r="E16" s="235">
        <f>E6+E13+E14+E15</f>
        <v>358744.73</v>
      </c>
      <c r="F16" s="34"/>
    </row>
    <row r="17" spans="1:6" ht="13">
      <c r="A17" s="215" t="s">
        <v>69</v>
      </c>
      <c r="B17" s="24">
        <v>1858.8</v>
      </c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409320.08999999997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>
        <v>3200</v>
      </c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>
        <v>53775.360000000001</v>
      </c>
      <c r="F23" s="36"/>
    </row>
    <row r="24" spans="1:6" ht="13">
      <c r="A24" s="54" t="s">
        <v>93</v>
      </c>
      <c r="B24" s="26">
        <f>B18+B20+B21+B23</f>
        <v>412520.08999999997</v>
      </c>
      <c r="C24" s="19"/>
      <c r="D24" s="54" t="s">
        <v>93</v>
      </c>
      <c r="E24" s="26">
        <f>E16+E18+E19+E23</f>
        <v>412520.08999999997</v>
      </c>
      <c r="F24" s="45">
        <f>F6+F21</f>
        <v>67004.22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67004.22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3522148.79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46">
        <f>C6+C12+C16+C25-C27</f>
        <v>67004.22</v>
      </c>
      <c r="D30" s="231"/>
      <c r="E30" s="30"/>
      <c r="F30" s="244"/>
    </row>
    <row r="31" spans="1:6" ht="14" thickBot="1">
      <c r="A31" s="239"/>
      <c r="B31" s="40"/>
      <c r="C31" s="24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>
        <v>3600</v>
      </c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>
        <v>3600</v>
      </c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3600</v>
      </c>
      <c r="C38" s="63"/>
      <c r="D38" s="64" t="s">
        <v>115</v>
      </c>
      <c r="E38" s="62">
        <f>E35+E36+E37</f>
        <v>3600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38"/>
  <sheetViews>
    <sheetView workbookViewId="0">
      <selection activeCell="F5" sqref="F5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8" ht="18">
      <c r="A1" s="97" t="s">
        <v>43</v>
      </c>
      <c r="B1" s="21" t="s">
        <v>31</v>
      </c>
      <c r="C1" s="1"/>
      <c r="D1" s="1"/>
      <c r="E1" s="1"/>
      <c r="F1" s="2"/>
    </row>
    <row r="2" spans="1:8" ht="14" thickBot="1">
      <c r="A2" s="1"/>
      <c r="B2" s="1"/>
      <c r="C2" s="1"/>
      <c r="D2" s="1"/>
      <c r="E2" s="1"/>
      <c r="F2" s="1"/>
    </row>
    <row r="3" spans="1:8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8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</row>
    <row r="5" spans="1:8" ht="39">
      <c r="A5" s="12"/>
      <c r="B5" s="13"/>
      <c r="C5" s="14"/>
      <c r="D5" s="70" t="s">
        <v>104</v>
      </c>
      <c r="E5" s="13"/>
      <c r="F5" s="223"/>
      <c r="G5">
        <v>0</v>
      </c>
      <c r="H5" s="175"/>
    </row>
    <row r="6" spans="1:8" ht="13">
      <c r="A6" s="48" t="s">
        <v>86</v>
      </c>
      <c r="B6" s="25">
        <f>B7+B8+B9+B10</f>
        <v>60065</v>
      </c>
      <c r="C6" s="39">
        <f>C7+C8+C9+C10</f>
        <v>35924.520000000004</v>
      </c>
      <c r="D6" s="48" t="s">
        <v>75</v>
      </c>
      <c r="E6" s="22">
        <f>E7+E12</f>
        <v>72862.33</v>
      </c>
      <c r="F6" s="33">
        <f>F7+F12</f>
        <v>72862.33</v>
      </c>
    </row>
    <row r="7" spans="1:8" ht="13">
      <c r="A7" s="49" t="s">
        <v>90</v>
      </c>
      <c r="B7" s="46">
        <v>55000</v>
      </c>
      <c r="C7" s="47">
        <v>30859.52</v>
      </c>
      <c r="D7" s="71" t="s">
        <v>60</v>
      </c>
      <c r="E7" s="4">
        <f>E8+E9+E10+E11</f>
        <v>56470.28</v>
      </c>
      <c r="F7" s="7">
        <f>F8+F9+F10+F11</f>
        <v>56470.28</v>
      </c>
    </row>
    <row r="8" spans="1:8" ht="13">
      <c r="A8" s="49" t="s">
        <v>91</v>
      </c>
      <c r="B8" s="41"/>
      <c r="C8" s="43"/>
      <c r="D8" s="72" t="s">
        <v>76</v>
      </c>
      <c r="E8" s="41">
        <v>56470.28</v>
      </c>
      <c r="F8" s="42">
        <v>56470.28</v>
      </c>
    </row>
    <row r="9" spans="1:8" ht="13">
      <c r="A9" s="49" t="s">
        <v>92</v>
      </c>
      <c r="B9" s="41">
        <v>5065</v>
      </c>
      <c r="C9" s="43">
        <v>5065</v>
      </c>
      <c r="D9" s="72" t="s">
        <v>59</v>
      </c>
      <c r="E9" s="41"/>
      <c r="F9" s="42"/>
    </row>
    <row r="10" spans="1:8" ht="13">
      <c r="A10" s="49" t="s">
        <v>116</v>
      </c>
      <c r="B10" s="41"/>
      <c r="C10" s="43"/>
      <c r="D10" s="72" t="s">
        <v>15</v>
      </c>
      <c r="E10" s="41"/>
      <c r="F10" s="42"/>
    </row>
    <row r="11" spans="1:8" ht="13">
      <c r="A11" s="49"/>
      <c r="B11" s="4"/>
      <c r="C11" s="7"/>
      <c r="D11" s="72" t="s">
        <v>112</v>
      </c>
      <c r="E11" s="41"/>
      <c r="F11" s="42"/>
    </row>
    <row r="12" spans="1:8" ht="13">
      <c r="A12" s="50" t="s">
        <v>89</v>
      </c>
      <c r="B12" s="5">
        <f>B13+B14</f>
        <v>22682.43</v>
      </c>
      <c r="C12" s="6">
        <f>C13+C14</f>
        <v>3814</v>
      </c>
      <c r="D12" s="73" t="s">
        <v>34</v>
      </c>
      <c r="E12" s="93">
        <v>16392.05</v>
      </c>
      <c r="F12" s="94">
        <v>16392.05</v>
      </c>
    </row>
    <row r="13" spans="1:8" ht="13">
      <c r="A13" s="49" t="s">
        <v>117</v>
      </c>
      <c r="B13" s="41">
        <v>22682.43</v>
      </c>
      <c r="C13" s="43">
        <v>3814</v>
      </c>
      <c r="D13" s="58" t="s">
        <v>113</v>
      </c>
      <c r="E13" s="23"/>
      <c r="F13" s="20"/>
    </row>
    <row r="14" spans="1:8" ht="13">
      <c r="A14" s="49" t="s">
        <v>118</v>
      </c>
      <c r="B14" s="41"/>
      <c r="C14" s="43"/>
      <c r="D14" s="58" t="s">
        <v>35</v>
      </c>
      <c r="E14" s="23">
        <v>58697.16</v>
      </c>
      <c r="F14" s="20"/>
    </row>
    <row r="15" spans="1:8" ht="13">
      <c r="A15" s="49"/>
      <c r="B15" s="4"/>
      <c r="C15" s="7"/>
      <c r="D15" s="58" t="s">
        <v>114</v>
      </c>
      <c r="E15" s="23"/>
      <c r="F15" s="20"/>
    </row>
    <row r="16" spans="1:8" ht="13" customHeight="1">
      <c r="A16" s="50" t="s">
        <v>87</v>
      </c>
      <c r="B16" s="5">
        <v>34254.639999999999</v>
      </c>
      <c r="C16" s="6">
        <v>33123.81</v>
      </c>
      <c r="D16" s="229" t="s">
        <v>36</v>
      </c>
      <c r="E16" s="235">
        <f>E6+E13+E14+E15</f>
        <v>131559.49</v>
      </c>
      <c r="F16" s="34"/>
    </row>
    <row r="17" spans="1:6" ht="13">
      <c r="A17" s="215" t="s">
        <v>70</v>
      </c>
      <c r="B17" s="24">
        <v>771.46</v>
      </c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117002.07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>
        <v>14557.42</v>
      </c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131559.49000000002</v>
      </c>
      <c r="C24" s="19"/>
      <c r="D24" s="54" t="s">
        <v>93</v>
      </c>
      <c r="E24" s="26">
        <f>E16+E18+E19+E23</f>
        <v>131559.49</v>
      </c>
      <c r="F24" s="45">
        <f>F6+F21</f>
        <v>72862.33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72862.33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72862.33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>
        <v>2058</v>
      </c>
      <c r="F35" s="57"/>
    </row>
    <row r="36" spans="1:6" ht="13">
      <c r="A36" s="58" t="s">
        <v>99</v>
      </c>
      <c r="B36" s="95">
        <v>2058</v>
      </c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2058</v>
      </c>
      <c r="C38" s="63"/>
      <c r="D38" s="64" t="s">
        <v>115</v>
      </c>
      <c r="E38" s="62">
        <f>E35+E36+E37</f>
        <v>2058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rintOptions horizontalCentered="1" verticalCentered="1"/>
  <pageMargins left="0.59055118110236227" right="0.59055118110236227" top="0.59055118110236227" bottom="0.59055118110236227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50" workbookViewId="0">
      <selection activeCell="G6" sqref="G6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44</v>
      </c>
      <c r="B1" s="21" t="s">
        <v>72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0</v>
      </c>
      <c r="C4" s="10" t="s">
        <v>2</v>
      </c>
      <c r="D4" s="69"/>
      <c r="E4" s="9" t="s">
        <v>3</v>
      </c>
      <c r="F4" s="11" t="s">
        <v>96</v>
      </c>
    </row>
    <row r="5" spans="1:6" ht="39">
      <c r="A5" s="12"/>
      <c r="B5" s="13"/>
      <c r="C5" s="14"/>
      <c r="D5" s="70" t="s">
        <v>104</v>
      </c>
      <c r="E5" s="13"/>
      <c r="F5" s="76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6" ht="13">
      <c r="A17" s="51"/>
      <c r="B17" s="24"/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8"/>
  <sheetViews>
    <sheetView zoomScale="50" workbookViewId="0">
      <selection activeCell="F5" sqref="F5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45</v>
      </c>
      <c r="B1" s="21" t="s">
        <v>6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7</v>
      </c>
      <c r="C4" s="10" t="s">
        <v>63</v>
      </c>
      <c r="D4" s="69"/>
      <c r="E4" s="9" t="s">
        <v>64</v>
      </c>
      <c r="F4" s="11" t="s">
        <v>65</v>
      </c>
    </row>
    <row r="5" spans="1:6" ht="39">
      <c r="A5" s="12"/>
      <c r="B5" s="13"/>
      <c r="C5" s="14"/>
      <c r="D5" s="70" t="s">
        <v>104</v>
      </c>
      <c r="E5" s="13"/>
      <c r="F5" s="223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/>
      <c r="F7" s="7"/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9" ht="13">
      <c r="A17" s="213" t="s">
        <v>67</v>
      </c>
      <c r="B17" s="24"/>
      <c r="C17" s="44"/>
      <c r="D17" s="230"/>
      <c r="E17" s="236"/>
      <c r="F17" s="35"/>
    </row>
    <row r="18" spans="1:9" ht="13" customHeight="1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9" ht="13" customHeight="1">
      <c r="A19" s="228"/>
      <c r="B19" s="236"/>
      <c r="C19" s="18"/>
      <c r="D19" s="229" t="s">
        <v>24</v>
      </c>
      <c r="E19" s="235"/>
      <c r="F19" s="37"/>
    </row>
    <row r="20" spans="1:9" ht="13">
      <c r="A20" s="52" t="s">
        <v>38</v>
      </c>
      <c r="B20" s="26"/>
      <c r="C20" s="19"/>
      <c r="D20" s="230"/>
      <c r="E20" s="236"/>
      <c r="F20" s="38"/>
    </row>
    <row r="21" spans="1:9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9" ht="13">
      <c r="A22" s="53"/>
      <c r="B22" s="15"/>
      <c r="C22" s="18"/>
      <c r="D22" s="230"/>
      <c r="E22" s="32"/>
      <c r="F22" s="247"/>
    </row>
    <row r="23" spans="1:9" ht="13">
      <c r="A23" s="52" t="s">
        <v>40</v>
      </c>
      <c r="B23" s="26"/>
      <c r="C23" s="18"/>
      <c r="D23" s="52" t="s">
        <v>103</v>
      </c>
      <c r="E23" s="26"/>
      <c r="F23" s="36"/>
    </row>
    <row r="24" spans="1:9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9" ht="13" customHeight="1">
      <c r="A25" s="229" t="s">
        <v>106</v>
      </c>
      <c r="B25" s="27"/>
      <c r="C25" s="243"/>
      <c r="D25" s="74"/>
      <c r="E25" s="66"/>
      <c r="F25" s="67"/>
    </row>
    <row r="26" spans="1:9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9" ht="13" customHeight="1">
      <c r="A27" s="229" t="s">
        <v>23</v>
      </c>
      <c r="B27" s="27"/>
      <c r="C27" s="243"/>
      <c r="D27" s="230"/>
      <c r="E27" s="32"/>
      <c r="F27" s="247"/>
    </row>
    <row r="28" spans="1:9" ht="13">
      <c r="A28" s="231"/>
      <c r="B28" s="16"/>
      <c r="C28" s="244"/>
      <c r="D28" s="75"/>
      <c r="E28" s="31"/>
      <c r="F28" s="243">
        <f>F5+F24-F26</f>
        <v>0</v>
      </c>
    </row>
    <row r="29" spans="1:9" ht="13" customHeight="1">
      <c r="A29" s="230"/>
      <c r="B29" s="29"/>
      <c r="C29" s="247"/>
      <c r="D29" s="237" t="s">
        <v>74</v>
      </c>
      <c r="E29" s="30"/>
      <c r="F29" s="244"/>
    </row>
    <row r="30" spans="1:9" ht="13" customHeight="1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9" ht="14" thickBot="1">
      <c r="A31" s="239"/>
      <c r="B31" s="40"/>
      <c r="C31" s="275"/>
      <c r="D31" s="238"/>
      <c r="E31" s="68"/>
      <c r="F31" s="245"/>
    </row>
    <row r="32" spans="1:9" ht="13">
      <c r="A32" s="77"/>
      <c r="B32" s="80"/>
      <c r="C32" s="78"/>
      <c r="D32" s="79"/>
      <c r="E32" s="81"/>
      <c r="F32" s="78"/>
      <c r="I32" s="157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38"/>
  <sheetViews>
    <sheetView workbookViewId="0">
      <selection activeCell="E15" sqref="E15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7" ht="18">
      <c r="A1" s="97" t="s">
        <v>46</v>
      </c>
      <c r="B1" s="21" t="s">
        <v>21</v>
      </c>
      <c r="C1" s="1"/>
      <c r="D1" s="1"/>
      <c r="E1" s="1"/>
      <c r="F1" s="2"/>
    </row>
    <row r="2" spans="1:7" ht="14" thickBot="1">
      <c r="A2" s="1"/>
      <c r="B2" s="1"/>
      <c r="C2" s="1"/>
      <c r="D2" s="1"/>
      <c r="E2" s="1"/>
      <c r="F2" s="1"/>
    </row>
    <row r="3" spans="1:7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7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</row>
    <row r="5" spans="1:7" ht="39">
      <c r="A5" s="12"/>
      <c r="B5" s="13"/>
      <c r="C5" s="14"/>
      <c r="D5" s="70" t="s">
        <v>104</v>
      </c>
      <c r="E5" s="13"/>
      <c r="F5" s="223"/>
      <c r="G5">
        <v>0</v>
      </c>
    </row>
    <row r="6" spans="1:7" ht="13">
      <c r="A6" s="48" t="s">
        <v>86</v>
      </c>
      <c r="B6" s="25">
        <f>B7+B8+B9+B10</f>
        <v>413081.66000000003</v>
      </c>
      <c r="C6" s="39">
        <f>C7+C8+C9+C10</f>
        <v>23526.379999999997</v>
      </c>
      <c r="D6" s="48" t="s">
        <v>75</v>
      </c>
      <c r="E6" s="22">
        <f>E7+E12</f>
        <v>99238.97</v>
      </c>
      <c r="F6" s="33">
        <f>F7+F12</f>
        <v>99238.97</v>
      </c>
    </row>
    <row r="7" spans="1:7" ht="13">
      <c r="A7" s="49" t="s">
        <v>90</v>
      </c>
      <c r="B7" s="46">
        <v>348827.52</v>
      </c>
      <c r="C7" s="47">
        <v>1172.49</v>
      </c>
      <c r="D7" s="71" t="s">
        <v>60</v>
      </c>
      <c r="E7" s="4">
        <f>E8+E9+E10+E11</f>
        <v>99238.97</v>
      </c>
      <c r="F7" s="7">
        <f>F8+F9+F10+F11</f>
        <v>99238.97</v>
      </c>
    </row>
    <row r="8" spans="1:7" ht="13">
      <c r="A8" s="49" t="s">
        <v>91</v>
      </c>
      <c r="B8" s="41">
        <v>6093.59</v>
      </c>
      <c r="C8" s="43">
        <v>4500.1899999999996</v>
      </c>
      <c r="D8" s="72" t="s">
        <v>76</v>
      </c>
      <c r="E8" s="41">
        <v>99238.97</v>
      </c>
      <c r="F8" s="42">
        <v>99238.97</v>
      </c>
    </row>
    <row r="9" spans="1:7" ht="13">
      <c r="A9" s="49" t="s">
        <v>92</v>
      </c>
      <c r="B9" s="41">
        <v>43160.55</v>
      </c>
      <c r="C9" s="43">
        <v>3360.6</v>
      </c>
      <c r="D9" s="72" t="s">
        <v>59</v>
      </c>
      <c r="E9" s="41"/>
      <c r="F9" s="42"/>
    </row>
    <row r="10" spans="1:7" ht="13">
      <c r="A10" s="49" t="s">
        <v>116</v>
      </c>
      <c r="B10" s="41">
        <v>15000</v>
      </c>
      <c r="C10" s="43">
        <v>14493.1</v>
      </c>
      <c r="D10" s="72" t="s">
        <v>15</v>
      </c>
      <c r="E10" s="41"/>
      <c r="F10" s="42"/>
    </row>
    <row r="11" spans="1:7" ht="13">
      <c r="A11" s="49"/>
      <c r="B11" s="4"/>
      <c r="C11" s="7"/>
      <c r="D11" s="72" t="s">
        <v>112</v>
      </c>
      <c r="E11" s="41"/>
      <c r="F11" s="42"/>
    </row>
    <row r="12" spans="1:7" ht="13">
      <c r="A12" s="50" t="s">
        <v>89</v>
      </c>
      <c r="B12" s="5">
        <f>B13+B14</f>
        <v>90733.95</v>
      </c>
      <c r="C12" s="6">
        <f>C13+C14</f>
        <v>45418.1</v>
      </c>
      <c r="D12" s="73" t="s">
        <v>34</v>
      </c>
      <c r="E12" s="93"/>
      <c r="F12" s="94"/>
    </row>
    <row r="13" spans="1:7" ht="13">
      <c r="A13" s="49" t="s">
        <v>117</v>
      </c>
      <c r="B13" s="41">
        <v>90733.95</v>
      </c>
      <c r="C13" s="43">
        <v>45418.1</v>
      </c>
      <c r="D13" s="58" t="s">
        <v>113</v>
      </c>
      <c r="E13" s="23">
        <v>550000</v>
      </c>
      <c r="F13" s="20"/>
    </row>
    <row r="14" spans="1:7" ht="13">
      <c r="A14" s="49" t="s">
        <v>118</v>
      </c>
      <c r="B14" s="41"/>
      <c r="C14" s="43"/>
      <c r="D14" s="58" t="s">
        <v>35</v>
      </c>
      <c r="E14" s="23"/>
      <c r="F14" s="20"/>
    </row>
    <row r="15" spans="1:7" ht="13">
      <c r="A15" s="49"/>
      <c r="B15" s="4"/>
      <c r="C15" s="7"/>
      <c r="D15" s="58" t="s">
        <v>114</v>
      </c>
      <c r="E15" s="23">
        <v>3631.05</v>
      </c>
      <c r="F15" s="20"/>
    </row>
    <row r="16" spans="1:7" ht="13" customHeight="1">
      <c r="A16" s="50" t="s">
        <v>87</v>
      </c>
      <c r="B16" s="5">
        <v>83185.45</v>
      </c>
      <c r="C16" s="6">
        <v>30294.49</v>
      </c>
      <c r="D16" s="229" t="s">
        <v>36</v>
      </c>
      <c r="E16" s="235">
        <f>E6+E13+E14+E15</f>
        <v>652870.02</v>
      </c>
      <c r="F16" s="34"/>
    </row>
    <row r="17" spans="1:7" ht="13">
      <c r="A17" s="213" t="s">
        <v>67</v>
      </c>
      <c r="B17" s="24">
        <v>6143.59</v>
      </c>
      <c r="C17" s="44"/>
      <c r="D17" s="230"/>
      <c r="E17" s="236"/>
      <c r="F17" s="35"/>
    </row>
    <row r="18" spans="1:7" ht="13" customHeight="1">
      <c r="A18" s="227" t="s">
        <v>105</v>
      </c>
      <c r="B18" s="235">
        <f>B16+B12+B6</f>
        <v>587001.06000000006</v>
      </c>
      <c r="C18" s="18"/>
      <c r="D18" s="52" t="s">
        <v>37</v>
      </c>
      <c r="E18" s="26"/>
      <c r="F18" s="36"/>
    </row>
    <row r="19" spans="1:7" ht="13" customHeight="1">
      <c r="A19" s="228"/>
      <c r="B19" s="236"/>
      <c r="C19" s="18"/>
      <c r="D19" s="229" t="s">
        <v>24</v>
      </c>
      <c r="E19" s="235"/>
      <c r="F19" s="37"/>
    </row>
    <row r="20" spans="1:7" ht="13">
      <c r="A20" s="52" t="s">
        <v>38</v>
      </c>
      <c r="B20" s="26">
        <v>1542</v>
      </c>
      <c r="C20" s="19"/>
      <c r="D20" s="230"/>
      <c r="E20" s="236"/>
      <c r="F20" s="38"/>
    </row>
    <row r="21" spans="1:7" ht="13" customHeight="1">
      <c r="A21" s="52" t="s">
        <v>39</v>
      </c>
      <c r="B21" s="26"/>
      <c r="C21" s="18"/>
      <c r="D21" s="229" t="s">
        <v>73</v>
      </c>
      <c r="E21" s="31"/>
      <c r="F21" s="243"/>
    </row>
    <row r="22" spans="1:7" ht="13">
      <c r="A22" s="53"/>
      <c r="B22" s="15"/>
      <c r="C22" s="18"/>
      <c r="D22" s="230"/>
      <c r="E22" s="32"/>
      <c r="F22" s="247"/>
    </row>
    <row r="23" spans="1:7" ht="13">
      <c r="A23" s="52" t="s">
        <v>40</v>
      </c>
      <c r="B23" s="26">
        <v>64326.96</v>
      </c>
      <c r="C23" s="18"/>
      <c r="D23" s="52" t="s">
        <v>103</v>
      </c>
      <c r="E23" s="26"/>
      <c r="F23" s="36"/>
    </row>
    <row r="24" spans="1:7" ht="13">
      <c r="A24" s="54" t="s">
        <v>93</v>
      </c>
      <c r="B24" s="26">
        <f>B18+B20+B21+B23</f>
        <v>652870.02</v>
      </c>
      <c r="C24" s="19"/>
      <c r="D24" s="54" t="s">
        <v>93</v>
      </c>
      <c r="E24" s="26">
        <f>E16+E18+E19+E23</f>
        <v>652870.02</v>
      </c>
      <c r="F24" s="45">
        <f>F6+F21</f>
        <v>99238.97</v>
      </c>
    </row>
    <row r="25" spans="1:7" ht="13" customHeight="1">
      <c r="A25" s="229" t="s">
        <v>106</v>
      </c>
      <c r="B25" s="27"/>
      <c r="C25" s="243"/>
      <c r="D25" s="74"/>
      <c r="E25" s="66"/>
      <c r="F25" s="67"/>
    </row>
    <row r="26" spans="1:7" ht="13" customHeight="1">
      <c r="A26" s="230"/>
      <c r="B26" s="28"/>
      <c r="C26" s="247"/>
      <c r="D26" s="229" t="s">
        <v>97</v>
      </c>
      <c r="E26" s="31"/>
      <c r="F26" s="243">
        <f>C30</f>
        <v>99238.97</v>
      </c>
    </row>
    <row r="27" spans="1:7" ht="13" customHeight="1">
      <c r="A27" s="229" t="s">
        <v>23</v>
      </c>
      <c r="B27" s="27"/>
      <c r="C27" s="243"/>
      <c r="D27" s="230"/>
      <c r="E27" s="32"/>
      <c r="F27" s="247"/>
    </row>
    <row r="28" spans="1:7" ht="13">
      <c r="A28" s="231"/>
      <c r="B28" s="16"/>
      <c r="C28" s="244"/>
      <c r="D28" s="75"/>
      <c r="E28" s="31"/>
      <c r="F28" s="243">
        <f>F5+F24-F26</f>
        <v>0</v>
      </c>
    </row>
    <row r="29" spans="1:7" ht="13" customHeight="1">
      <c r="A29" s="230"/>
      <c r="B29" s="29"/>
      <c r="C29" s="247"/>
      <c r="D29" s="237" t="s">
        <v>74</v>
      </c>
      <c r="E29" s="30"/>
      <c r="F29" s="244"/>
    </row>
    <row r="30" spans="1:7" ht="13" customHeight="1">
      <c r="A30" s="227" t="s">
        <v>97</v>
      </c>
      <c r="B30" s="17"/>
      <c r="C30" s="274">
        <f>C6+C12+C16+C25-C27</f>
        <v>99238.97</v>
      </c>
      <c r="D30" s="231"/>
      <c r="E30" s="30"/>
      <c r="F30" s="244"/>
      <c r="G30" t="s">
        <v>84</v>
      </c>
    </row>
    <row r="31" spans="1:7" ht="14" thickBot="1">
      <c r="A31" s="239"/>
      <c r="B31" s="40"/>
      <c r="C31" s="275"/>
      <c r="D31" s="238"/>
      <c r="E31" s="68"/>
      <c r="F31" s="245"/>
    </row>
    <row r="32" spans="1:7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>
        <v>9336.6</v>
      </c>
      <c r="C35" s="56"/>
      <c r="D35" s="25" t="s">
        <v>121</v>
      </c>
      <c r="E35" s="96">
        <v>20748</v>
      </c>
      <c r="F35" s="57"/>
    </row>
    <row r="36" spans="1:6" ht="13">
      <c r="A36" s="58" t="s">
        <v>99</v>
      </c>
      <c r="B36" s="95">
        <v>2074.8000000000002</v>
      </c>
      <c r="C36" s="59"/>
      <c r="D36" s="8" t="s">
        <v>120</v>
      </c>
      <c r="E36" s="95"/>
      <c r="F36" s="60"/>
    </row>
    <row r="37" spans="1:6" ht="13">
      <c r="A37" s="58" t="s">
        <v>119</v>
      </c>
      <c r="B37" s="95">
        <v>9336.6</v>
      </c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20748</v>
      </c>
      <c r="C38" s="63"/>
      <c r="D38" s="64" t="s">
        <v>115</v>
      </c>
      <c r="E38" s="62">
        <f>E35+E36+E37</f>
        <v>20748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rintOptions horizontalCentered="1" verticalCentered="1"/>
  <pageMargins left="0.47244094488188981" right="0.47244094488188981" top="0.47244094488188981" bottom="0.47244094488188981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50" workbookViewId="0">
      <selection activeCell="F5" sqref="F5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47</v>
      </c>
      <c r="B1" s="21" t="s">
        <v>6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7</v>
      </c>
      <c r="C4" s="10" t="s">
        <v>63</v>
      </c>
      <c r="D4" s="69"/>
      <c r="E4" s="9" t="s">
        <v>64</v>
      </c>
      <c r="F4" s="11" t="s">
        <v>65</v>
      </c>
    </row>
    <row r="5" spans="1:6" ht="39">
      <c r="A5" s="12"/>
      <c r="B5" s="13"/>
      <c r="C5" s="14"/>
      <c r="D5" s="70" t="s">
        <v>104</v>
      </c>
      <c r="E5" s="13"/>
      <c r="F5" s="223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6" ht="13">
      <c r="A17" s="51"/>
      <c r="B17" s="24"/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F5+F6-F26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:C3"/>
    <mergeCell ref="D3:F3"/>
    <mergeCell ref="D16:D17"/>
    <mergeCell ref="E16:E17"/>
    <mergeCell ref="D21:D22"/>
    <mergeCell ref="B18:B19"/>
    <mergeCell ref="A18:A19"/>
    <mergeCell ref="D19:D20"/>
    <mergeCell ref="E19:E20"/>
    <mergeCell ref="C25:C26"/>
    <mergeCell ref="D26:D27"/>
    <mergeCell ref="F21:F22"/>
    <mergeCell ref="A34:F34"/>
    <mergeCell ref="A25:A26"/>
    <mergeCell ref="F26:F27"/>
    <mergeCell ref="A27:A29"/>
    <mergeCell ref="F28:F31"/>
    <mergeCell ref="D29:D31"/>
    <mergeCell ref="C27:C29"/>
    <mergeCell ref="C30:C31"/>
    <mergeCell ref="A30:A31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8"/>
  <sheetViews>
    <sheetView workbookViewId="0">
      <selection activeCell="F5" sqref="F5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7" ht="18">
      <c r="A1" s="97" t="s">
        <v>48</v>
      </c>
      <c r="B1" s="21" t="s">
        <v>31</v>
      </c>
      <c r="C1" s="1"/>
      <c r="D1" s="1"/>
      <c r="E1" s="1"/>
      <c r="F1" s="2"/>
    </row>
    <row r="2" spans="1:7" ht="14" thickBot="1">
      <c r="A2" s="1"/>
      <c r="B2" s="1"/>
      <c r="C2" s="1"/>
      <c r="D2" s="1"/>
      <c r="E2" s="1"/>
      <c r="F2" s="1"/>
    </row>
    <row r="3" spans="1:7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7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</row>
    <row r="5" spans="1:7" ht="39">
      <c r="A5" s="12"/>
      <c r="B5" s="13"/>
      <c r="C5" s="14"/>
      <c r="D5" s="70" t="s">
        <v>104</v>
      </c>
      <c r="E5" s="13"/>
      <c r="F5" s="223"/>
      <c r="G5">
        <v>0</v>
      </c>
    </row>
    <row r="6" spans="1:7" ht="13">
      <c r="A6" s="48" t="s">
        <v>86</v>
      </c>
      <c r="B6" s="25">
        <f>B7+B8+B9+B10</f>
        <v>60680</v>
      </c>
      <c r="C6" s="39">
        <f>C7+C8+C9+C10</f>
        <v>43600.28</v>
      </c>
      <c r="D6" s="48" t="s">
        <v>75</v>
      </c>
      <c r="E6" s="22">
        <f>E7+E12</f>
        <v>43600.28</v>
      </c>
      <c r="F6" s="33">
        <f>F7+F12</f>
        <v>43600.28</v>
      </c>
    </row>
    <row r="7" spans="1:7" ht="13">
      <c r="A7" s="49" t="s">
        <v>90</v>
      </c>
      <c r="B7" s="46">
        <v>50680</v>
      </c>
      <c r="C7" s="47">
        <v>33600.28</v>
      </c>
      <c r="D7" s="71" t="s">
        <v>60</v>
      </c>
      <c r="E7" s="4">
        <f>E8+E9+E10+E11</f>
        <v>43249.919999999998</v>
      </c>
      <c r="F7" s="7">
        <f>F8+F9+F10+F11</f>
        <v>43249.919999999998</v>
      </c>
    </row>
    <row r="8" spans="1:7" ht="13">
      <c r="A8" s="49" t="s">
        <v>91</v>
      </c>
      <c r="B8" s="41"/>
      <c r="C8" s="43"/>
      <c r="D8" s="72" t="s">
        <v>76</v>
      </c>
      <c r="E8" s="41">
        <v>43249.919999999998</v>
      </c>
      <c r="F8" s="41">
        <v>43249.919999999998</v>
      </c>
    </row>
    <row r="9" spans="1:7" ht="13">
      <c r="A9" s="49" t="s">
        <v>92</v>
      </c>
      <c r="B9" s="41"/>
      <c r="C9" s="43"/>
      <c r="D9" s="72" t="s">
        <v>59</v>
      </c>
      <c r="E9" s="41"/>
      <c r="F9" s="41"/>
    </row>
    <row r="10" spans="1:7" ht="13">
      <c r="A10" s="49" t="s">
        <v>116</v>
      </c>
      <c r="B10" s="41">
        <v>10000</v>
      </c>
      <c r="C10" s="43">
        <v>10000</v>
      </c>
      <c r="D10" s="72" t="s">
        <v>15</v>
      </c>
      <c r="E10" s="41"/>
      <c r="F10" s="42"/>
    </row>
    <row r="11" spans="1:7" ht="13">
      <c r="A11" s="49"/>
      <c r="B11" s="4"/>
      <c r="C11" s="7"/>
      <c r="D11" s="72" t="s">
        <v>112</v>
      </c>
      <c r="E11" s="41"/>
      <c r="F11" s="42"/>
    </row>
    <row r="12" spans="1:7" ht="13">
      <c r="A12" s="50" t="s">
        <v>89</v>
      </c>
      <c r="B12" s="5">
        <f>B13+B14</f>
        <v>8694.1299999999992</v>
      </c>
      <c r="C12" s="6">
        <f>C13</f>
        <v>0</v>
      </c>
      <c r="D12" s="73" t="s">
        <v>34</v>
      </c>
      <c r="E12" s="93">
        <v>350.36</v>
      </c>
      <c r="F12" s="94">
        <v>350.36</v>
      </c>
    </row>
    <row r="13" spans="1:7" ht="13">
      <c r="A13" s="49" t="s">
        <v>117</v>
      </c>
      <c r="B13" s="41">
        <v>8694.1299999999992</v>
      </c>
      <c r="C13" s="43"/>
      <c r="D13" s="58" t="s">
        <v>113</v>
      </c>
      <c r="E13" s="23"/>
      <c r="F13" s="20"/>
    </row>
    <row r="14" spans="1:7" ht="13">
      <c r="A14" s="49" t="s">
        <v>118</v>
      </c>
      <c r="B14" s="41"/>
      <c r="C14" s="43"/>
      <c r="D14" s="58" t="s">
        <v>35</v>
      </c>
      <c r="E14" s="214">
        <v>24467.63</v>
      </c>
      <c r="F14" s="20"/>
    </row>
    <row r="15" spans="1:7" ht="13">
      <c r="A15" s="49"/>
      <c r="B15" s="4"/>
      <c r="C15" s="7"/>
      <c r="D15" s="58" t="s">
        <v>114</v>
      </c>
      <c r="E15" s="23"/>
      <c r="F15" s="20"/>
    </row>
    <row r="16" spans="1:7" ht="13" customHeight="1">
      <c r="A16" s="50" t="s">
        <v>87</v>
      </c>
      <c r="B16" s="5">
        <v>4695.1099999999997</v>
      </c>
      <c r="C16" s="6"/>
      <c r="D16" s="229" t="s">
        <v>36</v>
      </c>
      <c r="E16" s="235">
        <f>E6+E13+E14+E15</f>
        <v>68067.91</v>
      </c>
      <c r="F16" s="34"/>
    </row>
    <row r="17" spans="1:6" ht="13">
      <c r="A17" s="213" t="s">
        <v>68</v>
      </c>
      <c r="B17" s="24">
        <v>519.57000000000005</v>
      </c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74069.239999999991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>
        <v>6001.33</v>
      </c>
      <c r="F23" s="36"/>
    </row>
    <row r="24" spans="1:6" ht="13">
      <c r="A24" s="54" t="s">
        <v>93</v>
      </c>
      <c r="B24" s="26">
        <f>B18+B20+B21+B23</f>
        <v>74069.239999999991</v>
      </c>
      <c r="C24" s="19"/>
      <c r="D24" s="54" t="s">
        <v>93</v>
      </c>
      <c r="E24" s="26">
        <f>E16+E18+E19+E23</f>
        <v>74069.240000000005</v>
      </c>
      <c r="F24" s="45">
        <f>F6+F21</f>
        <v>43600.28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43600.28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46">
        <f>C6+C12+C16+C25-C27</f>
        <v>43600.28</v>
      </c>
      <c r="D30" s="231"/>
      <c r="E30" s="30"/>
      <c r="F30" s="244"/>
    </row>
    <row r="31" spans="1:6" ht="14" thickBot="1">
      <c r="A31" s="239"/>
      <c r="B31" s="40"/>
      <c r="C31" s="24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>
        <v>3722.19</v>
      </c>
      <c r="C35" s="56"/>
      <c r="D35" s="25" t="s">
        <v>121</v>
      </c>
      <c r="E35" s="96">
        <v>18610.96</v>
      </c>
      <c r="F35" s="57"/>
    </row>
    <row r="36" spans="1:6" ht="13">
      <c r="A36" s="58" t="s">
        <v>99</v>
      </c>
      <c r="B36" s="95">
        <v>14888.77</v>
      </c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18610.96</v>
      </c>
      <c r="C38" s="63"/>
      <c r="D38" s="64" t="s">
        <v>115</v>
      </c>
      <c r="E38" s="62">
        <f>E35+E36+E37</f>
        <v>18610.96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38"/>
  <sheetViews>
    <sheetView showZeros="0" tabSelected="1" workbookViewId="0">
      <selection activeCell="G10" sqref="G10"/>
    </sheetView>
  </sheetViews>
  <sheetFormatPr baseColWidth="10" defaultRowHeight="12"/>
  <cols>
    <col min="1" max="1" width="57.1640625" customWidth="1"/>
    <col min="2" max="2" width="14.1640625" customWidth="1"/>
    <col min="3" max="3" width="16.83203125" customWidth="1"/>
    <col min="4" max="4" width="52.1640625" customWidth="1"/>
    <col min="5" max="5" width="14" customWidth="1"/>
    <col min="6" max="6" width="14.1640625" customWidth="1"/>
    <col min="7" max="7" width="19.33203125" customWidth="1"/>
  </cols>
  <sheetData>
    <row r="1" spans="1:7" ht="18">
      <c r="A1" s="206" t="s">
        <v>62</v>
      </c>
      <c r="B1" s="21" t="s">
        <v>94</v>
      </c>
      <c r="C1" s="1"/>
      <c r="D1" s="1"/>
      <c r="E1" s="1"/>
      <c r="F1" s="2"/>
    </row>
    <row r="2" spans="1:7" ht="14" thickBot="1">
      <c r="A2" s="1"/>
      <c r="B2" s="1"/>
      <c r="C2" s="1"/>
      <c r="D2" s="1"/>
      <c r="E2" s="1"/>
      <c r="F2" s="1"/>
    </row>
    <row r="3" spans="1:7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7" ht="91">
      <c r="A4" s="3"/>
      <c r="B4" s="9" t="s">
        <v>95</v>
      </c>
      <c r="C4" s="10" t="s">
        <v>16</v>
      </c>
      <c r="D4" s="69"/>
      <c r="E4" s="9" t="s">
        <v>17</v>
      </c>
      <c r="F4" s="11" t="s">
        <v>18</v>
      </c>
    </row>
    <row r="5" spans="1:7" ht="39">
      <c r="A5" s="12"/>
      <c r="B5" s="13"/>
      <c r="C5" s="14"/>
      <c r="D5" s="70" t="s">
        <v>104</v>
      </c>
      <c r="E5" s="13"/>
      <c r="F5" s="76">
        <f>COMBINAISON!N5</f>
        <v>3567286.0300000003</v>
      </c>
      <c r="G5" s="224">
        <v>3567286.03</v>
      </c>
    </row>
    <row r="6" spans="1:7" ht="13">
      <c r="A6" s="48" t="s">
        <v>86</v>
      </c>
      <c r="B6" s="25">
        <f>B7+B8+B9+B10</f>
        <v>1136541.1200000001</v>
      </c>
      <c r="C6" s="39">
        <f>C7+C8+C9+C10</f>
        <v>318008.25</v>
      </c>
      <c r="D6" s="48" t="s">
        <v>75</v>
      </c>
      <c r="E6" s="22">
        <f>E7+E12</f>
        <v>582848.43999999994</v>
      </c>
      <c r="F6" s="33">
        <f>F7+F12</f>
        <v>582848.43999999994</v>
      </c>
    </row>
    <row r="7" spans="1:7" ht="13">
      <c r="A7" s="49" t="s">
        <v>90</v>
      </c>
      <c r="B7" s="46">
        <f>COMBINAISON!D7</f>
        <v>958717.08000000007</v>
      </c>
      <c r="C7" s="46">
        <f>COMBINAISON!G7</f>
        <v>187584.46</v>
      </c>
      <c r="D7" s="71" t="s">
        <v>60</v>
      </c>
      <c r="E7" s="4">
        <f>E8+E9+E10+E11</f>
        <v>470067.72999999992</v>
      </c>
      <c r="F7" s="7">
        <f>F8+F9+F10+F11</f>
        <v>470067.72999999992</v>
      </c>
    </row>
    <row r="8" spans="1:7" ht="13">
      <c r="A8" s="49" t="s">
        <v>91</v>
      </c>
      <c r="B8" s="46">
        <f>COMBINAISON!D8</f>
        <v>70767.03</v>
      </c>
      <c r="C8" s="46">
        <f>COMBINAISON!G8</f>
        <v>69173.63</v>
      </c>
      <c r="D8" s="72" t="s">
        <v>76</v>
      </c>
      <c r="E8" s="46">
        <f>COMBINAISON!K8</f>
        <v>470067.72999999992</v>
      </c>
      <c r="F8" s="47">
        <f>COMBINAISON!N8</f>
        <v>470067.72999999992</v>
      </c>
    </row>
    <row r="9" spans="1:7" ht="13">
      <c r="A9" s="49" t="s">
        <v>92</v>
      </c>
      <c r="B9" s="46">
        <f>COMBINAISON!D9</f>
        <v>53085.01</v>
      </c>
      <c r="C9" s="46">
        <f>COMBINAISON!G9</f>
        <v>12785.06</v>
      </c>
      <c r="D9" s="72" t="s">
        <v>59</v>
      </c>
      <c r="E9" s="46">
        <f>COMBINAISON!K9</f>
        <v>0</v>
      </c>
      <c r="F9" s="47">
        <f>COMBINAISON!N9</f>
        <v>0</v>
      </c>
    </row>
    <row r="10" spans="1:7" ht="13">
      <c r="A10" s="49" t="s">
        <v>116</v>
      </c>
      <c r="B10" s="46">
        <f>COMBINAISON!D10</f>
        <v>53972</v>
      </c>
      <c r="C10" s="46">
        <f>COMBINAISON!G10</f>
        <v>48465.1</v>
      </c>
      <c r="D10" s="72" t="s">
        <v>15</v>
      </c>
      <c r="E10" s="46">
        <f>COMBINAISON!K10</f>
        <v>0</v>
      </c>
      <c r="F10" s="47">
        <f>COMBINAISON!N10</f>
        <v>0</v>
      </c>
    </row>
    <row r="11" spans="1:7" ht="13">
      <c r="A11" s="49"/>
      <c r="B11" s="4"/>
      <c r="C11" s="7"/>
      <c r="D11" s="72" t="s">
        <v>112</v>
      </c>
      <c r="E11" s="46">
        <f>COMBINAISON!K11</f>
        <v>0</v>
      </c>
      <c r="F11" s="47">
        <f>COMBINAISON!N11</f>
        <v>0</v>
      </c>
    </row>
    <row r="12" spans="1:7" ht="13">
      <c r="A12" s="50" t="s">
        <v>89</v>
      </c>
      <c r="B12" s="5">
        <f>B13+B14</f>
        <v>308001.40000000002</v>
      </c>
      <c r="C12" s="6">
        <f>C13+C14</f>
        <v>81839.8</v>
      </c>
      <c r="D12" s="73" t="s">
        <v>34</v>
      </c>
      <c r="E12" s="127">
        <f>COMBINAISON!K12</f>
        <v>112780.71</v>
      </c>
      <c r="F12" s="142">
        <f>COMBINAISON!N12</f>
        <v>112780.71</v>
      </c>
    </row>
    <row r="13" spans="1:7" ht="13">
      <c r="A13" s="49" t="s">
        <v>117</v>
      </c>
      <c r="B13" s="46">
        <f>COMBINAISON!D13</f>
        <v>308001.40000000002</v>
      </c>
      <c r="C13" s="46">
        <f>COMBINAISON!G13</f>
        <v>81839.8</v>
      </c>
      <c r="D13" s="58" t="s">
        <v>113</v>
      </c>
      <c r="E13" s="8">
        <f>COMBINAISON!K13</f>
        <v>1068493</v>
      </c>
      <c r="F13" s="141"/>
    </row>
    <row r="14" spans="1:7" ht="13">
      <c r="A14" s="49" t="s">
        <v>118</v>
      </c>
      <c r="B14" s="46">
        <f>COMBINAISON!D14</f>
        <v>0</v>
      </c>
      <c r="C14" s="46">
        <f>COMBINAISON!G14</f>
        <v>0</v>
      </c>
      <c r="D14" s="58" t="s">
        <v>35</v>
      </c>
      <c r="E14" s="8">
        <f>COMBINAISON!K14</f>
        <v>245142.73000000004</v>
      </c>
      <c r="F14" s="141"/>
    </row>
    <row r="15" spans="1:7" ht="13">
      <c r="A15" s="49"/>
      <c r="B15" s="4"/>
      <c r="C15" s="7"/>
      <c r="D15" s="58" t="s">
        <v>114</v>
      </c>
      <c r="E15" s="8">
        <f>COMBINAISON!K15</f>
        <v>4038</v>
      </c>
      <c r="F15" s="141"/>
    </row>
    <row r="16" spans="1:7" ht="13">
      <c r="A16" s="50" t="s">
        <v>87</v>
      </c>
      <c r="B16" s="8">
        <f>COMBINAISON!D16</f>
        <v>373261.35000000003</v>
      </c>
      <c r="C16" s="8">
        <f>COMBINAISON!G16</f>
        <v>217590.24</v>
      </c>
      <c r="D16" s="229" t="s">
        <v>36</v>
      </c>
      <c r="E16" s="235">
        <f>E6+E13+E14+E15</f>
        <v>1900522.17</v>
      </c>
      <c r="F16" s="34"/>
    </row>
    <row r="17" spans="1:6" ht="13">
      <c r="A17" s="51"/>
      <c r="B17" s="24"/>
      <c r="C17" s="44">
        <f>C16+C12+C6</f>
        <v>617438.29</v>
      </c>
      <c r="D17" s="230"/>
      <c r="E17" s="236"/>
      <c r="F17" s="35"/>
    </row>
    <row r="18" spans="1:6" ht="13">
      <c r="A18" s="227" t="s">
        <v>105</v>
      </c>
      <c r="B18" s="235">
        <f>B16+B12+B6</f>
        <v>1817803.87</v>
      </c>
      <c r="C18" s="18"/>
      <c r="D18" s="52" t="s">
        <v>37</v>
      </c>
      <c r="E18" s="8">
        <f>COMBINAISON!K18</f>
        <v>0</v>
      </c>
      <c r="F18" s="36"/>
    </row>
    <row r="19" spans="1:6" ht="13">
      <c r="A19" s="228"/>
      <c r="B19" s="236"/>
      <c r="C19" s="18"/>
      <c r="D19" s="229" t="s">
        <v>24</v>
      </c>
      <c r="E19" s="235">
        <f>COMBINAISON!K19</f>
        <v>164.53</v>
      </c>
      <c r="F19" s="37"/>
    </row>
    <row r="20" spans="1:6" ht="13">
      <c r="A20" s="52" t="s">
        <v>38</v>
      </c>
      <c r="B20" s="8">
        <f>COMBINAISON!D20</f>
        <v>8742</v>
      </c>
      <c r="C20" s="19"/>
      <c r="D20" s="230"/>
      <c r="E20" s="236"/>
      <c r="F20" s="38"/>
    </row>
    <row r="21" spans="1:6" ht="11" customHeight="1">
      <c r="A21" s="52" t="s">
        <v>39</v>
      </c>
      <c r="B21" s="183">
        <f>COMBINAISON!D21</f>
        <v>0</v>
      </c>
      <c r="C21" s="18"/>
      <c r="D21" s="229" t="s">
        <v>73</v>
      </c>
      <c r="E21" s="31"/>
      <c r="F21" s="243">
        <f>COMBINAISON!N21</f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8">
        <f>COMBINAISON!D23-COMBINAISON!K23</f>
        <v>74140.83</v>
      </c>
      <c r="C23" s="18"/>
      <c r="D23" s="52" t="s">
        <v>103</v>
      </c>
      <c r="E23" s="8"/>
      <c r="F23" s="36"/>
    </row>
    <row r="24" spans="1:6" ht="13">
      <c r="A24" s="54" t="s">
        <v>93</v>
      </c>
      <c r="B24" s="183">
        <f>B18+B20+B21+B23</f>
        <v>1900686.7000000002</v>
      </c>
      <c r="C24" s="19"/>
      <c r="D24" s="54" t="s">
        <v>93</v>
      </c>
      <c r="E24" s="26">
        <f>E16+E18+E19+E23</f>
        <v>1900686.7</v>
      </c>
      <c r="F24" s="45">
        <f>F6+F21</f>
        <v>582848.43999999994</v>
      </c>
    </row>
    <row r="25" spans="1:6" ht="13">
      <c r="A25" s="229" t="s">
        <v>106</v>
      </c>
      <c r="B25" s="27"/>
      <c r="C25" s="243">
        <f>COMBINAISON!G25</f>
        <v>0</v>
      </c>
      <c r="D25" s="74"/>
      <c r="E25" s="66"/>
      <c r="F25" s="67"/>
    </row>
    <row r="26" spans="1:6" ht="13">
      <c r="A26" s="230"/>
      <c r="B26" s="28"/>
      <c r="C26" s="247"/>
      <c r="D26" s="229" t="s">
        <v>97</v>
      </c>
      <c r="E26" s="31"/>
      <c r="F26" s="243">
        <f>C30</f>
        <v>617438.29</v>
      </c>
    </row>
    <row r="27" spans="1:6" ht="13">
      <c r="A27" s="229" t="s">
        <v>23</v>
      </c>
      <c r="B27" s="27"/>
      <c r="C27" s="243">
        <f>COMBINAISON!G27</f>
        <v>0</v>
      </c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3532696.18</v>
      </c>
    </row>
    <row r="29" spans="1:6" ht="13">
      <c r="A29" s="230"/>
      <c r="B29" s="29"/>
      <c r="C29" s="247"/>
      <c r="D29" s="237" t="s">
        <v>74</v>
      </c>
      <c r="E29" s="30"/>
      <c r="F29" s="244"/>
    </row>
    <row r="30" spans="1:6" ht="13">
      <c r="A30" s="227" t="s">
        <v>97</v>
      </c>
      <c r="B30" s="17"/>
      <c r="C30" s="246">
        <f>C17+C25-C27</f>
        <v>617438.29</v>
      </c>
      <c r="D30" s="231"/>
      <c r="E30" s="30"/>
      <c r="F30" s="244"/>
    </row>
    <row r="31" spans="1:6" ht="14" thickBot="1">
      <c r="A31" s="239"/>
      <c r="B31" s="40"/>
      <c r="C31" s="24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9">
        <f>COMBINAISON!B35</f>
        <v>13058.79</v>
      </c>
      <c r="C35" s="56"/>
      <c r="D35" s="25" t="s">
        <v>121</v>
      </c>
      <c r="E35" s="99">
        <f>COMBINAISON!I35</f>
        <v>62518.659999999996</v>
      </c>
      <c r="F35" s="57"/>
    </row>
    <row r="36" spans="1:6" ht="13">
      <c r="A36" s="58" t="s">
        <v>99</v>
      </c>
      <c r="B36" s="99">
        <f>COMBINAISON!B36</f>
        <v>28608.27</v>
      </c>
      <c r="C36" s="59"/>
      <c r="D36" s="8" t="s">
        <v>120</v>
      </c>
      <c r="E36" s="99">
        <f>COMBINAISON!I36</f>
        <v>0</v>
      </c>
      <c r="F36" s="60"/>
    </row>
    <row r="37" spans="1:6" ht="13">
      <c r="A37" s="58" t="s">
        <v>119</v>
      </c>
      <c r="B37" s="99">
        <f>COMBINAISON!B37</f>
        <v>20851.599999999999</v>
      </c>
      <c r="C37" s="59"/>
      <c r="D37" s="8" t="s">
        <v>122</v>
      </c>
      <c r="E37" s="99">
        <f>COMBINAISON!I37</f>
        <v>0</v>
      </c>
      <c r="F37" s="60"/>
    </row>
    <row r="38" spans="1:6" ht="14" thickBot="1">
      <c r="A38" s="61" t="s">
        <v>115</v>
      </c>
      <c r="B38" s="62">
        <f>B35+B36+B37</f>
        <v>62518.659999999996</v>
      </c>
      <c r="C38" s="63"/>
      <c r="D38" s="64" t="s">
        <v>115</v>
      </c>
      <c r="E38" s="62">
        <f>E35+E36+E37</f>
        <v>62518.659999999996</v>
      </c>
      <c r="F38" s="65"/>
    </row>
  </sheetData>
  <sheetCalcPr fullCalcOnLoad="1"/>
  <mergeCells count="21">
    <mergeCell ref="A34:F34"/>
    <mergeCell ref="F28:F31"/>
    <mergeCell ref="C30:C31"/>
    <mergeCell ref="D21:D22"/>
    <mergeCell ref="F21:F22"/>
    <mergeCell ref="C25:C26"/>
    <mergeCell ref="F26:F27"/>
    <mergeCell ref="C27:C29"/>
    <mergeCell ref="A18:A19"/>
    <mergeCell ref="D26:D27"/>
    <mergeCell ref="A27:A29"/>
    <mergeCell ref="A3:C3"/>
    <mergeCell ref="D3:F3"/>
    <mergeCell ref="D16:D17"/>
    <mergeCell ref="E16:E17"/>
    <mergeCell ref="D19:D20"/>
    <mergeCell ref="B18:B19"/>
    <mergeCell ref="D29:D31"/>
    <mergeCell ref="E19:E20"/>
    <mergeCell ref="A25:A26"/>
    <mergeCell ref="A30:A31"/>
  </mergeCells>
  <phoneticPr fontId="19" type="noConversion"/>
  <printOptions horizontalCentered="1" verticalCentered="1"/>
  <pageMargins left="0.47" right="0.47" top="0.47" bottom="0.47" header="0" footer="0"/>
  <pageSetup paperSize="10" scale="52" orientation="portrait" horizontalDpi="4294967292" verticalDpi="4294967292"/>
  <headerFooter alignWithMargins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50" workbookViewId="0">
      <selection activeCell="B1" sqref="B1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49</v>
      </c>
      <c r="B1" s="21" t="s">
        <v>72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0</v>
      </c>
      <c r="C4" s="10" t="s">
        <v>2</v>
      </c>
      <c r="D4" s="69"/>
      <c r="E4" s="9" t="s">
        <v>3</v>
      </c>
      <c r="F4" s="11" t="s">
        <v>96</v>
      </c>
    </row>
    <row r="5" spans="1:6" ht="39">
      <c r="A5" s="12"/>
      <c r="B5" s="13"/>
      <c r="C5" s="14"/>
      <c r="D5" s="70" t="s">
        <v>104</v>
      </c>
      <c r="E5" s="13"/>
      <c r="F5" s="76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6" ht="13">
      <c r="A17" s="51"/>
      <c r="B17" s="24"/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50" workbookViewId="0">
      <selection activeCell="B1" sqref="B1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50</v>
      </c>
      <c r="B1" s="21" t="s">
        <v>72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0</v>
      </c>
      <c r="C4" s="10" t="s">
        <v>2</v>
      </c>
      <c r="D4" s="69"/>
      <c r="E4" s="9" t="s">
        <v>3</v>
      </c>
      <c r="F4" s="11" t="s">
        <v>96</v>
      </c>
    </row>
    <row r="5" spans="1:6" ht="39">
      <c r="A5" s="12"/>
      <c r="B5" s="13"/>
      <c r="C5" s="14"/>
      <c r="D5" s="70" t="s">
        <v>104</v>
      </c>
      <c r="E5" s="13"/>
      <c r="F5" s="76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6" ht="13">
      <c r="A17" s="51"/>
      <c r="B17" s="24"/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38"/>
  <sheetViews>
    <sheetView zoomScale="50" workbookViewId="0">
      <selection activeCell="G6" sqref="G6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51</v>
      </c>
      <c r="B1" s="21" t="s">
        <v>100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101</v>
      </c>
      <c r="C4" s="10" t="s">
        <v>9</v>
      </c>
      <c r="D4" s="69"/>
      <c r="E4" s="9" t="s">
        <v>8</v>
      </c>
      <c r="F4" s="11" t="s">
        <v>85</v>
      </c>
    </row>
    <row r="5" spans="1:6" ht="39">
      <c r="A5" s="12"/>
      <c r="B5" s="13"/>
      <c r="C5" s="14"/>
      <c r="D5" s="70" t="s">
        <v>104</v>
      </c>
      <c r="E5" s="13"/>
      <c r="F5" s="76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204"/>
      <c r="C16" s="6"/>
      <c r="D16" s="229" t="s">
        <v>36</v>
      </c>
      <c r="E16" s="235">
        <f>E6+E13+E14+E15</f>
        <v>0</v>
      </c>
      <c r="F16" s="34"/>
    </row>
    <row r="17" spans="1:8" ht="13">
      <c r="A17" s="51"/>
      <c r="B17" s="205"/>
      <c r="C17" s="44"/>
      <c r="D17" s="230"/>
      <c r="E17" s="236"/>
      <c r="F17" s="35"/>
    </row>
    <row r="18" spans="1:8" ht="13" customHeight="1">
      <c r="A18" s="227" t="s">
        <v>105</v>
      </c>
      <c r="B18" s="235">
        <f>B16+B12+B6+B17</f>
        <v>0</v>
      </c>
      <c r="C18" s="18"/>
      <c r="D18" s="52" t="s">
        <v>37</v>
      </c>
      <c r="E18" s="26"/>
      <c r="F18" s="36"/>
    </row>
    <row r="19" spans="1:8" ht="13" customHeight="1">
      <c r="A19" s="228"/>
      <c r="B19" s="236"/>
      <c r="C19" s="18"/>
      <c r="D19" s="229" t="s">
        <v>24</v>
      </c>
      <c r="E19" s="235"/>
      <c r="F19" s="37"/>
    </row>
    <row r="20" spans="1:8" ht="13">
      <c r="A20" s="52" t="s">
        <v>38</v>
      </c>
      <c r="B20" s="26"/>
      <c r="C20" s="19"/>
      <c r="D20" s="230"/>
      <c r="E20" s="236"/>
      <c r="F20" s="38"/>
    </row>
    <row r="21" spans="1:8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8" ht="13">
      <c r="A22" s="53"/>
      <c r="B22" s="15"/>
      <c r="C22" s="18"/>
      <c r="D22" s="230"/>
      <c r="E22" s="32"/>
      <c r="F22" s="247"/>
    </row>
    <row r="23" spans="1:8" ht="13">
      <c r="A23" s="52" t="s">
        <v>40</v>
      </c>
      <c r="B23" s="26"/>
      <c r="C23" s="18"/>
      <c r="D23" s="52" t="s">
        <v>103</v>
      </c>
      <c r="E23" s="26"/>
      <c r="F23" s="36"/>
    </row>
    <row r="24" spans="1:8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8" ht="13" customHeight="1">
      <c r="A25" s="229" t="s">
        <v>106</v>
      </c>
      <c r="B25" s="27"/>
      <c r="C25" s="243"/>
      <c r="D25" s="74"/>
      <c r="E25" s="66"/>
      <c r="F25" s="67"/>
    </row>
    <row r="26" spans="1:8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8" ht="13" customHeight="1">
      <c r="A27" s="229" t="s">
        <v>23</v>
      </c>
      <c r="B27" s="27"/>
      <c r="C27" s="243"/>
      <c r="D27" s="230"/>
      <c r="E27" s="32"/>
      <c r="F27" s="247"/>
    </row>
    <row r="28" spans="1:8" ht="13">
      <c r="A28" s="231"/>
      <c r="B28" s="16"/>
      <c r="C28" s="244"/>
      <c r="D28" s="75"/>
      <c r="E28" s="31"/>
      <c r="F28" s="243">
        <f>F5+F24-F26</f>
        <v>0</v>
      </c>
    </row>
    <row r="29" spans="1:8" ht="13" customHeight="1">
      <c r="A29" s="230"/>
      <c r="B29" s="29"/>
      <c r="C29" s="247"/>
      <c r="D29" s="237" t="s">
        <v>74</v>
      </c>
      <c r="E29" s="30"/>
      <c r="F29" s="244"/>
    </row>
    <row r="30" spans="1:8" ht="13" customHeight="1">
      <c r="A30" s="227" t="s">
        <v>97</v>
      </c>
      <c r="B30" s="17"/>
      <c r="C30" s="246">
        <f>C6+C12+C16+C25-C27</f>
        <v>0</v>
      </c>
      <c r="D30" s="231"/>
      <c r="E30" s="30"/>
      <c r="F30" s="244"/>
      <c r="H30" s="157"/>
    </row>
    <row r="31" spans="1:8" ht="14" thickBot="1">
      <c r="A31" s="239"/>
      <c r="B31" s="40"/>
      <c r="C31" s="245"/>
      <c r="D31" s="238"/>
      <c r="E31" s="68"/>
      <c r="F31" s="245"/>
    </row>
    <row r="32" spans="1:8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8"/>
  <sheetViews>
    <sheetView workbookViewId="0">
      <selection activeCell="E15" sqref="E15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7" ht="18">
      <c r="A1" s="177" t="s">
        <v>52</v>
      </c>
      <c r="B1" s="21" t="s">
        <v>31</v>
      </c>
      <c r="C1" s="1"/>
      <c r="D1" s="1"/>
      <c r="E1" s="1"/>
      <c r="F1" s="2"/>
    </row>
    <row r="2" spans="1:7" ht="14" thickBot="1">
      <c r="A2" s="1"/>
      <c r="B2" s="1"/>
      <c r="C2" s="1"/>
      <c r="D2" s="1"/>
      <c r="E2" s="1"/>
      <c r="F2" s="1"/>
    </row>
    <row r="3" spans="1:7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7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</row>
    <row r="5" spans="1:7" ht="39">
      <c r="A5" s="12"/>
      <c r="B5" s="13"/>
      <c r="C5" s="14"/>
      <c r="D5" s="70" t="s">
        <v>104</v>
      </c>
      <c r="E5" s="13"/>
      <c r="F5" s="223">
        <v>34589.85</v>
      </c>
      <c r="G5">
        <v>34589.85</v>
      </c>
    </row>
    <row r="6" spans="1:7" ht="13">
      <c r="A6" s="48" t="s">
        <v>86</v>
      </c>
      <c r="B6" s="25">
        <f>B7+B8+B9+B10</f>
        <v>496717</v>
      </c>
      <c r="C6" s="39">
        <f>C7+C8+C9+C10</f>
        <v>19717</v>
      </c>
      <c r="D6" s="48" t="s">
        <v>75</v>
      </c>
      <c r="E6" s="22">
        <f>E7+E12</f>
        <v>18887.57</v>
      </c>
      <c r="F6" s="33">
        <f>F7+F12</f>
        <v>18887.57</v>
      </c>
    </row>
    <row r="7" spans="1:7" ht="13">
      <c r="A7" s="49" t="s">
        <v>90</v>
      </c>
      <c r="B7" s="46">
        <v>35500</v>
      </c>
      <c r="C7" s="47">
        <v>18500</v>
      </c>
      <c r="D7" s="71" t="s">
        <v>60</v>
      </c>
      <c r="E7" s="4">
        <f>E8+E9+E10+E11</f>
        <v>18273</v>
      </c>
      <c r="F7" s="7">
        <f>F8+F9+F10+F11</f>
        <v>18273</v>
      </c>
    </row>
    <row r="8" spans="1:7" ht="13">
      <c r="A8" s="49" t="s">
        <v>91</v>
      </c>
      <c r="B8" s="41"/>
      <c r="C8" s="43"/>
      <c r="D8" s="72" t="s">
        <v>76</v>
      </c>
      <c r="E8" s="41">
        <v>18273</v>
      </c>
      <c r="F8" s="42">
        <v>18273</v>
      </c>
    </row>
    <row r="9" spans="1:7" ht="13">
      <c r="A9" s="49" t="s">
        <v>92</v>
      </c>
      <c r="B9" s="41"/>
      <c r="C9" s="43"/>
      <c r="D9" s="72" t="s">
        <v>59</v>
      </c>
      <c r="E9" s="41"/>
      <c r="F9" s="42"/>
    </row>
    <row r="10" spans="1:7" ht="13">
      <c r="A10" s="49" t="s">
        <v>116</v>
      </c>
      <c r="B10" s="41">
        <v>461217</v>
      </c>
      <c r="C10" s="43">
        <v>1217</v>
      </c>
      <c r="D10" s="72" t="s">
        <v>15</v>
      </c>
      <c r="E10" s="41"/>
      <c r="F10" s="42"/>
    </row>
    <row r="11" spans="1:7" ht="13">
      <c r="A11" s="49"/>
      <c r="B11" s="4"/>
      <c r="C11" s="7"/>
      <c r="D11" s="72" t="s">
        <v>112</v>
      </c>
      <c r="E11" s="41"/>
      <c r="F11" s="42"/>
    </row>
    <row r="12" spans="1:7" ht="13">
      <c r="A12" s="50" t="s">
        <v>89</v>
      </c>
      <c r="B12" s="5">
        <f>B13+B14</f>
        <v>41622.14</v>
      </c>
      <c r="C12" s="6">
        <f>C13+C14</f>
        <v>6622.14</v>
      </c>
      <c r="D12" s="73" t="s">
        <v>34</v>
      </c>
      <c r="E12" s="93">
        <v>614.57000000000005</v>
      </c>
      <c r="F12" s="94">
        <v>614.57000000000005</v>
      </c>
    </row>
    <row r="13" spans="1:7" ht="13">
      <c r="A13" s="49" t="s">
        <v>117</v>
      </c>
      <c r="B13" s="41">
        <v>41622.14</v>
      </c>
      <c r="C13" s="43">
        <v>6622.14</v>
      </c>
      <c r="D13" s="58" t="s">
        <v>113</v>
      </c>
      <c r="E13" s="23">
        <v>518493</v>
      </c>
      <c r="F13" s="20"/>
    </row>
    <row r="14" spans="1:7" ht="13">
      <c r="A14" s="49" t="s">
        <v>118</v>
      </c>
      <c r="B14" s="41"/>
      <c r="C14" s="43"/>
      <c r="D14" s="58" t="s">
        <v>35</v>
      </c>
      <c r="E14" s="23">
        <v>112203.91</v>
      </c>
      <c r="F14" s="20"/>
    </row>
    <row r="15" spans="1:7" ht="13">
      <c r="A15" s="49"/>
      <c r="B15" s="4"/>
      <c r="C15" s="7"/>
      <c r="D15" s="58" t="s">
        <v>114</v>
      </c>
      <c r="E15" s="23"/>
      <c r="F15" s="20"/>
    </row>
    <row r="16" spans="1:7" ht="13" customHeight="1">
      <c r="A16" s="50" t="s">
        <v>87</v>
      </c>
      <c r="B16" s="5">
        <v>61930.28</v>
      </c>
      <c r="C16" s="6">
        <v>27138.28</v>
      </c>
      <c r="D16" s="229" t="s">
        <v>36</v>
      </c>
      <c r="E16" s="235">
        <f>E6+E13+E14+E15</f>
        <v>649584.48</v>
      </c>
      <c r="F16" s="34"/>
    </row>
    <row r="17" spans="1:6" ht="13">
      <c r="A17" s="51"/>
      <c r="B17" s="24"/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600269.42000000004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>
        <v>49315.06</v>
      </c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649584.48</v>
      </c>
      <c r="C24" s="19"/>
      <c r="D24" s="54" t="s">
        <v>93</v>
      </c>
      <c r="E24" s="26">
        <f>E16+E18+E19+E23</f>
        <v>649584.48</v>
      </c>
      <c r="F24" s="45">
        <f>F6+F21</f>
        <v>18887.57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53477.42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53477.42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4:F34"/>
    <mergeCell ref="F26:F27"/>
    <mergeCell ref="F28:F31"/>
    <mergeCell ref="D29:D31"/>
    <mergeCell ref="C30:C31"/>
    <mergeCell ref="A25:A26"/>
    <mergeCell ref="D26:D27"/>
    <mergeCell ref="A30:A31"/>
    <mergeCell ref="A18:A19"/>
    <mergeCell ref="C27:C29"/>
    <mergeCell ref="A3:C3"/>
    <mergeCell ref="D3:F3"/>
    <mergeCell ref="D16:D17"/>
    <mergeCell ref="E16:E17"/>
    <mergeCell ref="D21:D22"/>
    <mergeCell ref="F21:F22"/>
    <mergeCell ref="B18:B19"/>
    <mergeCell ref="D19:D20"/>
    <mergeCell ref="E19:E20"/>
    <mergeCell ref="A27:A29"/>
    <mergeCell ref="C25:C26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42"/>
  <sheetViews>
    <sheetView zoomScale="85" workbookViewId="0">
      <selection activeCell="J14" sqref="J14"/>
    </sheetView>
  </sheetViews>
  <sheetFormatPr baseColWidth="10" defaultRowHeight="12"/>
  <cols>
    <col min="1" max="1" width="57.1640625" customWidth="1"/>
    <col min="2" max="2" width="14.33203125" customWidth="1"/>
    <col min="3" max="3" width="11.33203125" bestFit="1" customWidth="1"/>
    <col min="4" max="4" width="15.5" customWidth="1"/>
    <col min="5" max="5" width="13.83203125" customWidth="1"/>
    <col min="6" max="6" width="11.83203125" customWidth="1"/>
    <col min="7" max="7" width="13.6640625" customWidth="1"/>
    <col min="8" max="8" width="52.33203125" customWidth="1"/>
    <col min="9" max="9" width="13.5" customWidth="1"/>
    <col min="10" max="10" width="12" bestFit="1" customWidth="1"/>
    <col min="11" max="11" width="13.83203125" bestFit="1" customWidth="1"/>
    <col min="12" max="12" width="14.5" customWidth="1"/>
    <col min="13" max="13" width="10.5" customWidth="1"/>
    <col min="14" max="14" width="14.6640625" customWidth="1"/>
    <col min="15" max="15" width="18.6640625" customWidth="1"/>
  </cols>
  <sheetData>
    <row r="1" spans="1:15" ht="18">
      <c r="A1" s="101" t="s">
        <v>56</v>
      </c>
      <c r="B1" s="21" t="s">
        <v>22</v>
      </c>
      <c r="C1" s="21"/>
      <c r="D1" s="1"/>
      <c r="E1" s="1"/>
      <c r="F1" s="1"/>
      <c r="G1" s="1"/>
      <c r="H1" s="1"/>
      <c r="I1" s="2"/>
      <c r="J1" s="2"/>
      <c r="K1" s="2"/>
    </row>
    <row r="2" spans="1:15" ht="14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4" thickBot="1">
      <c r="A3" s="89" t="s">
        <v>20</v>
      </c>
      <c r="B3" s="90"/>
      <c r="C3" s="90"/>
      <c r="D3" s="90"/>
      <c r="E3" s="160"/>
      <c r="F3" s="129"/>
      <c r="G3" s="129"/>
      <c r="H3" s="89" t="s">
        <v>88</v>
      </c>
      <c r="I3" s="90"/>
      <c r="J3" s="90"/>
      <c r="K3" s="90"/>
      <c r="L3" s="160"/>
      <c r="M3" s="160"/>
      <c r="N3" s="172"/>
    </row>
    <row r="4" spans="1:15" ht="104">
      <c r="A4" s="3"/>
      <c r="B4" s="9" t="s">
        <v>19</v>
      </c>
      <c r="C4" s="128" t="s">
        <v>57</v>
      </c>
      <c r="D4" s="130" t="s">
        <v>102</v>
      </c>
      <c r="E4" s="188" t="s">
        <v>10</v>
      </c>
      <c r="F4" s="170" t="s">
        <v>57</v>
      </c>
      <c r="G4" s="162" t="s">
        <v>10</v>
      </c>
      <c r="H4" s="169"/>
      <c r="I4" s="161" t="s">
        <v>11</v>
      </c>
      <c r="J4" s="170" t="s">
        <v>57</v>
      </c>
      <c r="K4" s="171" t="s">
        <v>11</v>
      </c>
      <c r="L4" s="144" t="s">
        <v>12</v>
      </c>
      <c r="M4" s="145" t="s">
        <v>57</v>
      </c>
      <c r="N4" s="130" t="s">
        <v>13</v>
      </c>
    </row>
    <row r="5" spans="1:15" ht="40" thickBot="1">
      <c r="A5" s="12"/>
      <c r="B5" s="13"/>
      <c r="C5" s="102"/>
      <c r="D5" s="14"/>
      <c r="E5" s="189"/>
      <c r="F5" s="118"/>
      <c r="G5" s="135"/>
      <c r="H5" s="70" t="s">
        <v>104</v>
      </c>
      <c r="I5" s="13"/>
      <c r="J5" s="118"/>
      <c r="K5" s="118"/>
      <c r="L5" s="173">
        <f>AAA!F5+BDX!F5+CCC!F5+CFD!F5+GRE!F5+LIL!F5+LYO!F5+MRS!F5+MON!F5+MTP!F5+NAN!F5+NCE!F5+PAR!F5+REN!F5+URO!F5+SSS!F5+TTT!F5+TLO!F5+FEDE!F5</f>
        <v>3567286.0300000003</v>
      </c>
      <c r="M5" s="179"/>
      <c r="N5" s="174">
        <f>L5+M5</f>
        <v>3567286.0300000003</v>
      </c>
      <c r="O5" s="218">
        <v>3567286.03</v>
      </c>
    </row>
    <row r="6" spans="1:15" ht="13">
      <c r="A6" s="48" t="s">
        <v>86</v>
      </c>
      <c r="B6" s="25">
        <f>B7+B8+B9+B10</f>
        <v>1596541.12</v>
      </c>
      <c r="C6" s="103"/>
      <c r="D6" s="39">
        <f>D7+D8+D9+D10</f>
        <v>1136541.1200000001</v>
      </c>
      <c r="E6" s="190">
        <f>E7+E8+E9+E10</f>
        <v>318008.25</v>
      </c>
      <c r="F6" s="184"/>
      <c r="G6" s="136">
        <f>G7+G8+G9+G10</f>
        <v>318008.25</v>
      </c>
      <c r="H6" s="48" t="s">
        <v>75</v>
      </c>
      <c r="I6" s="22">
        <f>I7+I12</f>
        <v>582848.43999999994</v>
      </c>
      <c r="J6" s="158"/>
      <c r="K6" s="119">
        <f>K7+K12</f>
        <v>582848.43999999994</v>
      </c>
      <c r="L6" s="139">
        <f>L7+L12</f>
        <v>582848.43999999994</v>
      </c>
      <c r="M6" s="41"/>
      <c r="N6" s="6">
        <f>N7+N12</f>
        <v>582848.43999999994</v>
      </c>
    </row>
    <row r="7" spans="1:15" ht="13">
      <c r="A7" s="49" t="s">
        <v>90</v>
      </c>
      <c r="B7" s="46">
        <f>TOTAL!B7</f>
        <v>958717.08000000007</v>
      </c>
      <c r="C7" s="46"/>
      <c r="D7" s="47">
        <f>B7-C7</f>
        <v>958717.08000000007</v>
      </c>
      <c r="E7" s="191">
        <f>TOTAL!C7</f>
        <v>187584.46</v>
      </c>
      <c r="F7" s="185"/>
      <c r="G7" s="137">
        <f>E7-F7</f>
        <v>187584.46</v>
      </c>
      <c r="H7" s="71" t="s">
        <v>60</v>
      </c>
      <c r="I7" s="5">
        <f>I8+I9+I10+I11</f>
        <v>470067.72999999992</v>
      </c>
      <c r="J7" s="159"/>
      <c r="K7" s="105">
        <f>K8+K9+K10+K11</f>
        <v>470067.72999999992</v>
      </c>
      <c r="L7" s="138">
        <f>L8+L9+L10+L11</f>
        <v>470067.72999999992</v>
      </c>
      <c r="M7" s="41"/>
      <c r="N7" s="7">
        <f>N8+N9+N10+N11</f>
        <v>470067.72999999992</v>
      </c>
      <c r="O7" s="221"/>
    </row>
    <row r="8" spans="1:15" ht="13">
      <c r="A8" s="49" t="s">
        <v>91</v>
      </c>
      <c r="B8" s="46">
        <f>TOTAL!B8</f>
        <v>70767.03</v>
      </c>
      <c r="C8" s="46"/>
      <c r="D8" s="47">
        <f>B8-C8</f>
        <v>70767.03</v>
      </c>
      <c r="E8" s="191">
        <f>TOTAL!C8</f>
        <v>69173.63</v>
      </c>
      <c r="F8" s="185"/>
      <c r="G8" s="137">
        <f>E8-F8</f>
        <v>69173.63</v>
      </c>
      <c r="H8" s="72" t="s">
        <v>76</v>
      </c>
      <c r="I8" s="46">
        <f>AAA!E8+BDX!E8+CCC!E8+CFD!E8+GRE!E8+LIL!E8+LYO!E8+MRS!E8+MON!E8+MTP!E8+NAN!E8+NCE!E8+PAR!E8+REN!E8+URO!E8+SSS!E8+TTT!E8+TLO!E8+FEDE!E8</f>
        <v>470067.72999999992</v>
      </c>
      <c r="J8" s="180"/>
      <c r="K8" s="131">
        <f>I8-J8</f>
        <v>470067.72999999992</v>
      </c>
      <c r="L8" s="132">
        <f>TOTAL!F8</f>
        <v>470067.72999999992</v>
      </c>
      <c r="M8" s="178"/>
      <c r="N8" s="43">
        <f>L8-M8</f>
        <v>470067.72999999992</v>
      </c>
    </row>
    <row r="9" spans="1:15" ht="13">
      <c r="A9" s="49" t="s">
        <v>92</v>
      </c>
      <c r="B9" s="46">
        <f>TOTAL!B9</f>
        <v>53085.01</v>
      </c>
      <c r="C9" s="46"/>
      <c r="D9" s="47">
        <f>B9-C9</f>
        <v>53085.01</v>
      </c>
      <c r="E9" s="191">
        <f>TOTAL!C9</f>
        <v>12785.06</v>
      </c>
      <c r="F9" s="185"/>
      <c r="G9" s="137">
        <f>E9-F9</f>
        <v>12785.06</v>
      </c>
      <c r="H9" s="72" t="s">
        <v>59</v>
      </c>
      <c r="I9" s="46">
        <f>AAA!E9+BDX!E9+CCC!E9+CFD!E9+GRE!E9+LIL!E9+LYO!E9+MRS!E9+MON!E9+MTP!E9+NAN!E9+NCE!E9+PAR!E9+REN!E9+URO!E9+SSS!E9+TTT!E9+TLO!E9+FEDE!E9</f>
        <v>0</v>
      </c>
      <c r="J9" s="180"/>
      <c r="K9" s="131">
        <f t="shared" ref="K9:K15" si="0">I9-J9</f>
        <v>0</v>
      </c>
      <c r="L9" s="132">
        <f>TOTAL!F9</f>
        <v>0</v>
      </c>
      <c r="M9" s="178"/>
      <c r="N9" s="43">
        <f>L9-M9</f>
        <v>0</v>
      </c>
    </row>
    <row r="10" spans="1:15" ht="13">
      <c r="A10" s="49" t="s">
        <v>116</v>
      </c>
      <c r="B10" s="46">
        <f>TOTAL!B10</f>
        <v>513972</v>
      </c>
      <c r="C10" s="178">
        <v>460000</v>
      </c>
      <c r="D10" s="47">
        <f>B10-C10</f>
        <v>53972</v>
      </c>
      <c r="E10" s="191">
        <f>TOTAL!C10</f>
        <v>48465.1</v>
      </c>
      <c r="F10" s="220"/>
      <c r="G10" s="137">
        <f>E10-F10</f>
        <v>48465.1</v>
      </c>
      <c r="H10" s="72" t="s">
        <v>15</v>
      </c>
      <c r="I10" s="46">
        <f>AAA!E10+BDX!E10+CCC!E10+CFD!E10+GRE!E10+LIL!E10+LYO!E10+MRS!E10+MON!E10+MTP!E10+NAN!E10+NCE!E10+PAR!E10+REN!E10+URO!E10+SSS!E10+TTT!E10+TLO!E10+FEDE!E10</f>
        <v>0</v>
      </c>
      <c r="J10" s="131"/>
      <c r="K10" s="131">
        <f t="shared" si="0"/>
        <v>0</v>
      </c>
      <c r="L10" s="132">
        <f>TOTAL!F10</f>
        <v>0</v>
      </c>
      <c r="M10" s="46"/>
      <c r="N10" s="43">
        <f>L10-M10</f>
        <v>0</v>
      </c>
    </row>
    <row r="11" spans="1:15" ht="13">
      <c r="A11" s="49"/>
      <c r="B11" s="4"/>
      <c r="C11" s="104"/>
      <c r="D11" s="7"/>
      <c r="E11" s="192"/>
      <c r="F11" s="186"/>
      <c r="G11" s="133"/>
      <c r="H11" s="72" t="s">
        <v>112</v>
      </c>
      <c r="I11" s="46">
        <f>AAA!E11+BDX!E11+CCC!E11+CFD!E11+GRE!E11+LIL!E11+LYO!E11+MRS!E11+MON!E11+MTP!E11+NAN!E11+NCE!E11+PAR!E11+REN!E11+URO!E11+SSS!E11+TTT!E11+TLO!E11+FEDE!E11</f>
        <v>0</v>
      </c>
      <c r="J11" s="131"/>
      <c r="K11" s="131">
        <f t="shared" si="0"/>
        <v>0</v>
      </c>
      <c r="L11" s="132">
        <f>TOTAL!F11</f>
        <v>0</v>
      </c>
      <c r="M11" s="46"/>
      <c r="N11" s="43">
        <f>L11-M11</f>
        <v>0</v>
      </c>
    </row>
    <row r="12" spans="1:15" ht="13">
      <c r="A12" s="50" t="s">
        <v>89</v>
      </c>
      <c r="B12" s="5">
        <f>B13+B14</f>
        <v>308001.40000000002</v>
      </c>
      <c r="C12" s="105"/>
      <c r="D12" s="6">
        <f>D13+D14</f>
        <v>308001.40000000002</v>
      </c>
      <c r="E12" s="193">
        <f>E13+E14</f>
        <v>81839.8</v>
      </c>
      <c r="F12" s="23"/>
      <c r="G12" s="140">
        <f>G13+G14</f>
        <v>81839.8</v>
      </c>
      <c r="H12" s="73" t="s">
        <v>34</v>
      </c>
      <c r="I12" s="8">
        <f>AAA!E12+BDX!E12+CCC!E12+CFD!E12+GRE!E12+LIL!E12+LYO!E12+MRS!E12+MON!E12+MTP!E12+NAN!E12+NCE!E12+PAR!E12+REN!E12+URO!E12+SSS!E12+TTT!E12+TLO!E12+FEDE!E12</f>
        <v>112780.71</v>
      </c>
      <c r="J12" s="131"/>
      <c r="K12" s="107">
        <f t="shared" si="0"/>
        <v>112780.71</v>
      </c>
      <c r="L12" s="217">
        <f>AAA!F12+BDX!F12+CCC!F12+CFD!F12+GRE!F12+LIL!F12+LYO!F12+MRS!F12+MON!F12+MTP!F12+NAN!F12+NCE!F12+PAR!F12+REN!F12+URO!F12+SSS!F12+TTT!F12+TLO!F12+FEDE!F12</f>
        <v>112780.71</v>
      </c>
      <c r="M12" s="178"/>
      <c r="N12" s="6">
        <f>L12-M12</f>
        <v>112780.71</v>
      </c>
    </row>
    <row r="13" spans="1:15" ht="13">
      <c r="A13" s="49" t="s">
        <v>117</v>
      </c>
      <c r="B13" s="46">
        <f>TOTAL!B13</f>
        <v>308001.40000000002</v>
      </c>
      <c r="C13" s="46"/>
      <c r="D13" s="47">
        <f>B13-C13</f>
        <v>308001.40000000002</v>
      </c>
      <c r="E13" s="191">
        <f>TOTAL!C13</f>
        <v>81839.8</v>
      </c>
      <c r="F13" s="185"/>
      <c r="G13" s="137">
        <f>E13-F13</f>
        <v>81839.8</v>
      </c>
      <c r="H13" s="58" t="s">
        <v>113</v>
      </c>
      <c r="I13" s="8">
        <f>AAA!E13+BDX!E13+CCC!E13+CFD!E13+GRE!E13+LIL!E13+LYO!E13+MRS!E13+MON!E13+MTP!E13+NAN!E13+NCE!E13+PAR!E13+REN!E13+URO!E13+SSS!E13+TTT!E13+TLO!E13+FEDE!E13</f>
        <v>1068493</v>
      </c>
      <c r="J13" s="180"/>
      <c r="K13" s="107">
        <f t="shared" si="0"/>
        <v>1068493</v>
      </c>
      <c r="L13" s="146"/>
      <c r="M13" s="15"/>
      <c r="N13" s="18"/>
    </row>
    <row r="14" spans="1:15" ht="13">
      <c r="A14" s="49" t="s">
        <v>118</v>
      </c>
      <c r="B14" s="46">
        <f>TOTAL!B14</f>
        <v>0</v>
      </c>
      <c r="C14" s="46"/>
      <c r="D14" s="47">
        <f>B14-C14</f>
        <v>0</v>
      </c>
      <c r="E14" s="191">
        <f>TOTAL!C14</f>
        <v>0</v>
      </c>
      <c r="F14" s="185"/>
      <c r="G14" s="137">
        <f>E14-F14</f>
        <v>0</v>
      </c>
      <c r="H14" s="58" t="s">
        <v>35</v>
      </c>
      <c r="I14" s="8">
        <f>AAA!E14+BDX!E14+CCC!E14+CFD!E14+GRE!E14+LIL!E14+LYO!E14+MRS!E14+MON!E14+MTP!E14+NAN!E14+NCE!E14+PAR!E14+REN!E14+URO!E14+SSS!E14+TTT!E14+TLO!E14+FEDE!E14</f>
        <v>717403.91</v>
      </c>
      <c r="J14" s="180">
        <f>460000+12261.18</f>
        <v>472261.18</v>
      </c>
      <c r="K14" s="107">
        <f t="shared" si="0"/>
        <v>245142.73000000004</v>
      </c>
      <c r="L14" s="146"/>
      <c r="M14" s="15"/>
      <c r="N14" s="18"/>
    </row>
    <row r="15" spans="1:15" ht="13">
      <c r="A15" s="49"/>
      <c r="B15" s="4"/>
      <c r="C15" s="104"/>
      <c r="D15" s="7"/>
      <c r="E15" s="192"/>
      <c r="F15" s="186"/>
      <c r="G15" s="133"/>
      <c r="H15" s="58" t="s">
        <v>114</v>
      </c>
      <c r="I15" s="8">
        <f>AAA!E15+BDX!E15+CCC!E15+CFD!E15+GRE!E15+LIL!E15+LYO!E15+MRS!E15+MON!E15+MTP!E15+NAN!E15+NCE!E15+PAR!E15+REN!E15+URO!E15+SSS!E15+TTT!E15+TLO!E15+FEDE!E15</f>
        <v>4038</v>
      </c>
      <c r="J15" s="131"/>
      <c r="K15" s="107">
        <f t="shared" si="0"/>
        <v>4038</v>
      </c>
      <c r="L15" s="146"/>
      <c r="M15" s="15"/>
      <c r="N15" s="18"/>
    </row>
    <row r="16" spans="1:15" ht="13">
      <c r="A16" s="50" t="s">
        <v>87</v>
      </c>
      <c r="B16" s="8">
        <f>TOTAL!B16</f>
        <v>385522.53</v>
      </c>
      <c r="C16" s="180">
        <v>12261.18</v>
      </c>
      <c r="D16" s="6">
        <f>B16-C16</f>
        <v>373261.35000000003</v>
      </c>
      <c r="E16" s="194">
        <f>TOTAL!C16</f>
        <v>217590.24</v>
      </c>
      <c r="F16" s="220"/>
      <c r="G16" s="140">
        <f>E16-F16</f>
        <v>217590.24</v>
      </c>
      <c r="H16" s="229" t="s">
        <v>36</v>
      </c>
      <c r="I16" s="235">
        <f>I6+I13+I14+I15</f>
        <v>2372783.35</v>
      </c>
      <c r="J16" s="235"/>
      <c r="K16" s="235">
        <f>K6+K13+K14+K15</f>
        <v>1900522.17</v>
      </c>
      <c r="L16" s="148"/>
      <c r="M16" s="27"/>
      <c r="N16" s="37"/>
    </row>
    <row r="17" spans="1:15" ht="13">
      <c r="A17" s="51"/>
      <c r="B17" s="24"/>
      <c r="C17" s="106"/>
      <c r="D17" s="164"/>
      <c r="E17" s="195">
        <f>E16+E12+E6</f>
        <v>617438.29</v>
      </c>
      <c r="F17" s="187"/>
      <c r="G17" s="140">
        <f>G6+G12+G16</f>
        <v>617438.29</v>
      </c>
      <c r="H17" s="230"/>
      <c r="I17" s="236"/>
      <c r="J17" s="236"/>
      <c r="K17" s="236"/>
      <c r="L17" s="147"/>
      <c r="M17" s="28"/>
      <c r="N17" s="35"/>
    </row>
    <row r="18" spans="1:15" ht="13">
      <c r="A18" s="227" t="s">
        <v>105</v>
      </c>
      <c r="B18" s="235">
        <f>B16+B12+B6</f>
        <v>2290065.0500000003</v>
      </c>
      <c r="C18" s="87"/>
      <c r="D18" s="243">
        <f>D6+D12+D16</f>
        <v>1817803.87</v>
      </c>
      <c r="E18" s="196"/>
      <c r="F18" s="123"/>
      <c r="G18" s="20"/>
      <c r="H18" s="52" t="s">
        <v>37</v>
      </c>
      <c r="I18" s="8">
        <f>TOTAL!E18</f>
        <v>0</v>
      </c>
      <c r="J18" s="98"/>
      <c r="K18" s="107">
        <f>I18-J18</f>
        <v>0</v>
      </c>
      <c r="L18" s="149"/>
      <c r="M18" s="143"/>
      <c r="N18" s="150"/>
    </row>
    <row r="19" spans="1:15" ht="13">
      <c r="A19" s="228"/>
      <c r="B19" s="236"/>
      <c r="C19" s="88"/>
      <c r="D19" s="247"/>
      <c r="E19" s="196"/>
      <c r="F19" s="123"/>
      <c r="G19" s="20"/>
      <c r="H19" s="229" t="s">
        <v>24</v>
      </c>
      <c r="I19" s="235">
        <f>TOTAL!E19</f>
        <v>164.53</v>
      </c>
      <c r="J19" s="235"/>
      <c r="K19" s="243">
        <f>I19-J19</f>
        <v>164.53</v>
      </c>
      <c r="L19" s="148"/>
      <c r="M19" s="27"/>
      <c r="N19" s="37"/>
    </row>
    <row r="20" spans="1:15" ht="13">
      <c r="A20" s="52" t="s">
        <v>38</v>
      </c>
      <c r="B20" s="8">
        <f>TOTAL!B20</f>
        <v>8742</v>
      </c>
      <c r="C20" s="107"/>
      <c r="D20" s="6">
        <f>B20-C20</f>
        <v>8742</v>
      </c>
      <c r="E20" s="197"/>
      <c r="F20" s="163"/>
      <c r="G20" s="141"/>
      <c r="H20" s="230"/>
      <c r="I20" s="236"/>
      <c r="J20" s="236"/>
      <c r="K20" s="247"/>
      <c r="L20" s="151"/>
      <c r="M20" s="32"/>
      <c r="N20" s="152"/>
    </row>
    <row r="21" spans="1:15" ht="13">
      <c r="A21" s="52" t="s">
        <v>39</v>
      </c>
      <c r="B21" s="8">
        <f>TOTAL!B21</f>
        <v>0</v>
      </c>
      <c r="C21" s="107"/>
      <c r="D21" s="6">
        <f>B21-C21</f>
        <v>0</v>
      </c>
      <c r="E21" s="196"/>
      <c r="F21" s="123"/>
      <c r="G21" s="20"/>
      <c r="H21" s="229" t="s">
        <v>73</v>
      </c>
      <c r="I21" s="31"/>
      <c r="J21" s="120"/>
      <c r="K21" s="120"/>
      <c r="L21" s="251">
        <f>TOTAL!F21</f>
        <v>0</v>
      </c>
      <c r="M21" s="235"/>
      <c r="N21" s="243">
        <f>L21-M21</f>
        <v>0</v>
      </c>
    </row>
    <row r="22" spans="1:15" ht="13">
      <c r="A22" s="53"/>
      <c r="B22" s="15"/>
      <c r="C22" s="108"/>
      <c r="D22" s="18"/>
      <c r="E22" s="196"/>
      <c r="F22" s="123"/>
      <c r="G22" s="20"/>
      <c r="H22" s="230"/>
      <c r="I22" s="32"/>
      <c r="J22" s="121"/>
      <c r="K22" s="121"/>
      <c r="L22" s="252"/>
      <c r="M22" s="236"/>
      <c r="N22" s="247"/>
    </row>
    <row r="23" spans="1:15" ht="13">
      <c r="A23" s="52" t="s">
        <v>40</v>
      </c>
      <c r="B23" s="98">
        <f>TOTAL!B23</f>
        <v>150947.28</v>
      </c>
      <c r="C23" s="109"/>
      <c r="D23" s="6">
        <f>B23-C23</f>
        <v>150947.28</v>
      </c>
      <c r="E23" s="196"/>
      <c r="F23" s="123"/>
      <c r="G23" s="20"/>
      <c r="H23" s="52" t="s">
        <v>103</v>
      </c>
      <c r="I23" s="8">
        <f>AAA!E23+BDX!E23+CCC!E23+CFD!E23+GRE!E23+LIL!E23+LYO!E23+MRS!E23+MON!E23+MTP!E23+NAN!E23+NCE!E23+PAR!E23+REN!E23+URO!E23+SSS!E23+TTT!E23+TLO!E23+FEDE!E23</f>
        <v>76806.45</v>
      </c>
      <c r="J23" s="8"/>
      <c r="K23" s="107">
        <f>I23-J23</f>
        <v>76806.45</v>
      </c>
      <c r="L23" s="149"/>
      <c r="M23" s="143"/>
      <c r="N23" s="150"/>
      <c r="O23" s="157">
        <f>K23-D23</f>
        <v>-74140.83</v>
      </c>
    </row>
    <row r="24" spans="1:15" ht="13">
      <c r="A24" s="54" t="s">
        <v>93</v>
      </c>
      <c r="B24" s="26">
        <f>B18+B20+B21+B23</f>
        <v>2449754.33</v>
      </c>
      <c r="C24" s="26"/>
      <c r="D24" s="154">
        <f>D18+D20+D21+D23</f>
        <v>1977493.1500000001</v>
      </c>
      <c r="E24" s="197"/>
      <c r="F24" s="163"/>
      <c r="G24" s="141"/>
      <c r="H24" s="54" t="s">
        <v>93</v>
      </c>
      <c r="I24" s="26">
        <f>I16+I18+I19+I23</f>
        <v>2449754.33</v>
      </c>
      <c r="J24" s="26"/>
      <c r="K24" s="182">
        <f>K16+K18+K19+K23</f>
        <v>1977493.15</v>
      </c>
      <c r="L24" s="153">
        <f>L6+L21</f>
        <v>582848.43999999994</v>
      </c>
      <c r="M24" s="26"/>
      <c r="N24" s="154">
        <f>N6+N21</f>
        <v>582848.43999999994</v>
      </c>
      <c r="O24" s="157"/>
    </row>
    <row r="25" spans="1:15" ht="13">
      <c r="A25" s="229" t="s">
        <v>106</v>
      </c>
      <c r="B25" s="27"/>
      <c r="C25" s="110"/>
      <c r="D25" s="37"/>
      <c r="E25" s="253">
        <f>TOTAL!C25</f>
        <v>0</v>
      </c>
      <c r="F25" s="264"/>
      <c r="G25" s="265">
        <f>E25-F25</f>
        <v>0</v>
      </c>
      <c r="H25" s="74"/>
      <c r="I25" s="66"/>
      <c r="J25" s="122"/>
      <c r="K25" s="122"/>
      <c r="L25" s="155"/>
      <c r="M25" s="66"/>
      <c r="N25" s="156"/>
    </row>
    <row r="26" spans="1:15" ht="13">
      <c r="A26" s="230"/>
      <c r="B26" s="28"/>
      <c r="C26" s="111"/>
      <c r="D26" s="35"/>
      <c r="E26" s="254"/>
      <c r="F26" s="261"/>
      <c r="G26" s="263"/>
      <c r="H26" s="229" t="s">
        <v>97</v>
      </c>
      <c r="I26" s="31"/>
      <c r="J26" s="120"/>
      <c r="K26" s="120"/>
      <c r="L26" s="251">
        <f>E30</f>
        <v>617438.29</v>
      </c>
      <c r="M26" s="235"/>
      <c r="N26" s="243">
        <f>G30</f>
        <v>617438.29</v>
      </c>
    </row>
    <row r="27" spans="1:15" ht="13">
      <c r="A27" s="229" t="s">
        <v>23</v>
      </c>
      <c r="B27" s="27"/>
      <c r="C27" s="110"/>
      <c r="D27" s="37"/>
      <c r="E27" s="253">
        <f>TOTAL!C27</f>
        <v>0</v>
      </c>
      <c r="F27" s="260"/>
      <c r="G27" s="262">
        <f>E27-F27</f>
        <v>0</v>
      </c>
      <c r="H27" s="230"/>
      <c r="I27" s="32"/>
      <c r="J27" s="121"/>
      <c r="K27" s="121"/>
      <c r="L27" s="252"/>
      <c r="M27" s="236"/>
      <c r="N27" s="247"/>
    </row>
    <row r="28" spans="1:15" ht="13">
      <c r="A28" s="231"/>
      <c r="B28" s="16"/>
      <c r="C28" s="112"/>
      <c r="D28" s="165"/>
      <c r="E28" s="255"/>
      <c r="F28" s="261"/>
      <c r="G28" s="263"/>
      <c r="H28" s="75"/>
      <c r="I28" s="31"/>
      <c r="J28" s="31"/>
      <c r="K28" s="134"/>
      <c r="L28" s="251">
        <f>L5+L24-L26</f>
        <v>3532696.18</v>
      </c>
      <c r="M28" s="235"/>
      <c r="N28" s="243">
        <f>N5+N24-N26</f>
        <v>3532696.18</v>
      </c>
    </row>
    <row r="29" spans="1:15" ht="13">
      <c r="A29" s="230"/>
      <c r="B29" s="29"/>
      <c r="C29" s="113"/>
      <c r="D29" s="166"/>
      <c r="E29" s="254"/>
      <c r="F29" s="261"/>
      <c r="G29" s="263"/>
      <c r="H29" s="237" t="s">
        <v>74</v>
      </c>
      <c r="I29" s="30"/>
      <c r="J29" s="15"/>
      <c r="K29" s="123"/>
      <c r="L29" s="270"/>
      <c r="M29" s="268"/>
      <c r="N29" s="244"/>
    </row>
    <row r="30" spans="1:15" ht="13">
      <c r="A30" s="227" t="s">
        <v>97</v>
      </c>
      <c r="B30" s="17"/>
      <c r="C30" s="114"/>
      <c r="D30" s="167"/>
      <c r="E30" s="256">
        <f>E17+E25-E27</f>
        <v>617438.29</v>
      </c>
      <c r="F30" s="258"/>
      <c r="G30" s="266">
        <f>G17+G25-G27</f>
        <v>617438.29</v>
      </c>
      <c r="H30" s="231"/>
      <c r="I30" s="30"/>
      <c r="J30" s="15"/>
      <c r="K30" s="123"/>
      <c r="L30" s="270"/>
      <c r="M30" s="268"/>
      <c r="N30" s="244"/>
      <c r="O30" s="175"/>
    </row>
    <row r="31" spans="1:15" ht="14" thickBot="1">
      <c r="A31" s="239"/>
      <c r="B31" s="40"/>
      <c r="C31" s="115"/>
      <c r="D31" s="168"/>
      <c r="E31" s="257"/>
      <c r="F31" s="259"/>
      <c r="G31" s="267"/>
      <c r="H31" s="238"/>
      <c r="I31" s="68"/>
      <c r="J31" s="28"/>
      <c r="K31" s="124"/>
      <c r="L31" s="271"/>
      <c r="M31" s="269"/>
      <c r="N31" s="245"/>
      <c r="O31" s="176"/>
    </row>
    <row r="32" spans="1:15" ht="13">
      <c r="A32" s="77"/>
      <c r="B32" s="80"/>
      <c r="C32" s="80"/>
      <c r="D32" s="78"/>
      <c r="E32" s="79"/>
      <c r="F32" s="79"/>
      <c r="G32" s="79"/>
      <c r="H32" s="81"/>
      <c r="I32" s="78"/>
      <c r="J32" s="78"/>
      <c r="K32" s="78"/>
    </row>
    <row r="33" spans="1:14" ht="14" thickBo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4" ht="13">
      <c r="A34" s="248" t="s">
        <v>123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50"/>
    </row>
    <row r="35" spans="1:14" ht="13">
      <c r="A35" s="55" t="s">
        <v>98</v>
      </c>
      <c r="B35" s="198">
        <f>TOTAL!B35</f>
        <v>13058.79</v>
      </c>
      <c r="C35" s="199"/>
      <c r="D35" s="56"/>
      <c r="E35" s="56"/>
      <c r="F35" s="56"/>
      <c r="G35" s="56"/>
      <c r="H35" s="25" t="s">
        <v>121</v>
      </c>
      <c r="I35" s="200">
        <f>TOTAL!E35</f>
        <v>62518.659999999996</v>
      </c>
      <c r="J35" s="57"/>
      <c r="K35" s="57"/>
      <c r="L35" s="57"/>
      <c r="M35" s="57"/>
      <c r="N35" s="57"/>
    </row>
    <row r="36" spans="1:14" ht="13">
      <c r="A36" s="58" t="s">
        <v>99</v>
      </c>
      <c r="B36" s="99">
        <f>TOTAL!B36</f>
        <v>28608.27</v>
      </c>
      <c r="C36" s="116"/>
      <c r="D36" s="59"/>
      <c r="E36" s="59"/>
      <c r="F36" s="59"/>
      <c r="G36" s="59"/>
      <c r="H36" s="8" t="s">
        <v>120</v>
      </c>
      <c r="I36" s="125">
        <f>TOTAL!E36</f>
        <v>0</v>
      </c>
      <c r="J36" s="60"/>
      <c r="K36" s="60"/>
      <c r="L36" s="60"/>
      <c r="M36" s="60"/>
      <c r="N36" s="60"/>
    </row>
    <row r="37" spans="1:14" ht="13">
      <c r="A37" s="58" t="s">
        <v>119</v>
      </c>
      <c r="B37" s="99">
        <f>TOTAL!B37</f>
        <v>20851.599999999999</v>
      </c>
      <c r="C37" s="116"/>
      <c r="D37" s="59"/>
      <c r="E37" s="59"/>
      <c r="F37" s="59"/>
      <c r="G37" s="59"/>
      <c r="H37" s="8" t="s">
        <v>122</v>
      </c>
      <c r="I37" s="125">
        <f>TOTAL!E37</f>
        <v>0</v>
      </c>
      <c r="J37" s="60"/>
      <c r="K37" s="60"/>
      <c r="L37" s="60"/>
      <c r="M37" s="60"/>
      <c r="N37" s="60"/>
    </row>
    <row r="38" spans="1:14" ht="14" thickBot="1">
      <c r="A38" s="61" t="s">
        <v>115</v>
      </c>
      <c r="B38" s="62">
        <f>B35+B36+B37</f>
        <v>62518.659999999996</v>
      </c>
      <c r="C38" s="117"/>
      <c r="D38" s="63"/>
      <c r="E38" s="63"/>
      <c r="F38" s="63"/>
      <c r="G38" s="63"/>
      <c r="H38" s="64" t="s">
        <v>115</v>
      </c>
      <c r="I38" s="126">
        <f>I35+I36+I37</f>
        <v>62518.659999999996</v>
      </c>
      <c r="J38" s="65"/>
      <c r="K38" s="65"/>
      <c r="L38" s="65"/>
      <c r="M38" s="65"/>
      <c r="N38" s="65"/>
    </row>
    <row r="41" spans="1:14">
      <c r="D41" s="219">
        <f>D23-K23</f>
        <v>74140.83</v>
      </c>
      <c r="E41" s="219">
        <f>D24-K24</f>
        <v>0</v>
      </c>
    </row>
    <row r="42" spans="1:14" ht="13">
      <c r="B42" s="41"/>
      <c r="K42" s="157">
        <f>K24-D24</f>
        <v>0</v>
      </c>
    </row>
  </sheetData>
  <mergeCells count="36">
    <mergeCell ref="M21:M22"/>
    <mergeCell ref="N21:N22"/>
    <mergeCell ref="N26:N27"/>
    <mergeCell ref="N28:N31"/>
    <mergeCell ref="J16:J17"/>
    <mergeCell ref="J19:J20"/>
    <mergeCell ref="K19:K20"/>
    <mergeCell ref="L28:L31"/>
    <mergeCell ref="K16:K17"/>
    <mergeCell ref="F25:F26"/>
    <mergeCell ref="G25:G26"/>
    <mergeCell ref="G30:G31"/>
    <mergeCell ref="M28:M31"/>
    <mergeCell ref="M26:M27"/>
    <mergeCell ref="H29:H31"/>
    <mergeCell ref="A30:A31"/>
    <mergeCell ref="E30:E31"/>
    <mergeCell ref="F30:F31"/>
    <mergeCell ref="F27:F29"/>
    <mergeCell ref="G27:G29"/>
    <mergeCell ref="A34:N34"/>
    <mergeCell ref="H16:H17"/>
    <mergeCell ref="I16:I17"/>
    <mergeCell ref="A18:A19"/>
    <mergeCell ref="B18:B19"/>
    <mergeCell ref="D18:D19"/>
    <mergeCell ref="H19:H20"/>
    <mergeCell ref="I19:I20"/>
    <mergeCell ref="H21:H22"/>
    <mergeCell ref="L21:L22"/>
    <mergeCell ref="A25:A26"/>
    <mergeCell ref="E25:E26"/>
    <mergeCell ref="H26:H27"/>
    <mergeCell ref="L26:L27"/>
    <mergeCell ref="A27:A29"/>
    <mergeCell ref="E27:E29"/>
  </mergeCells>
  <phoneticPr fontId="19" type="noConversion"/>
  <printOptions horizontalCentered="1" verticalCentered="1"/>
  <pageMargins left="0.51" right="0.51" top="0.51" bottom="0.51" header="0" footer="0"/>
  <headerFooter alignWithMargins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39"/>
  <sheetViews>
    <sheetView showZeros="0" workbookViewId="0">
      <selection activeCell="G13" sqref="G13"/>
    </sheetView>
  </sheetViews>
  <sheetFormatPr baseColWidth="10" defaultRowHeight="12"/>
  <cols>
    <col min="1" max="1" width="57.1640625" customWidth="1"/>
    <col min="2" max="2" width="14.5" customWidth="1"/>
    <col min="3" max="3" width="16.83203125" customWidth="1"/>
    <col min="4" max="4" width="52.1640625" customWidth="1"/>
    <col min="5" max="5" width="13.83203125" customWidth="1"/>
    <col min="6" max="6" width="13.6640625" customWidth="1"/>
    <col min="7" max="7" width="17.1640625" customWidth="1"/>
  </cols>
  <sheetData>
    <row r="1" spans="1:8" ht="18">
      <c r="A1" s="100" t="s">
        <v>55</v>
      </c>
      <c r="B1" s="21" t="s">
        <v>30</v>
      </c>
      <c r="C1" s="1"/>
      <c r="D1" s="1"/>
      <c r="E1" s="1"/>
      <c r="F1" s="2"/>
      <c r="G1" s="82"/>
    </row>
    <row r="2" spans="1:8" ht="14" thickBot="1">
      <c r="A2" s="1"/>
      <c r="B2" s="1"/>
      <c r="C2" s="1"/>
      <c r="D2" s="1"/>
      <c r="E2" s="1"/>
      <c r="F2" s="1"/>
      <c r="G2" s="83"/>
    </row>
    <row r="3" spans="1:8" ht="14" thickBot="1">
      <c r="A3" s="232" t="s">
        <v>20</v>
      </c>
      <c r="B3" s="233"/>
      <c r="C3" s="234"/>
      <c r="D3" s="232" t="s">
        <v>88</v>
      </c>
      <c r="E3" s="233"/>
      <c r="F3" s="234"/>
      <c r="G3" s="84"/>
    </row>
    <row r="4" spans="1:8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  <c r="G4" s="83"/>
    </row>
    <row r="5" spans="1:8" ht="39">
      <c r="A5" s="12"/>
      <c r="B5" s="13"/>
      <c r="C5" s="14"/>
      <c r="D5" s="70" t="s">
        <v>104</v>
      </c>
      <c r="E5" s="13"/>
      <c r="F5" s="76">
        <f>AAA!F5+BDX!F5+CCC!F5+CFD!F5+GRE!F5+LIL!F5+LYO!F5+MRS!F5+MON!F5+MTP!F5+NAN!F5+NCE!F5+PAR!F5+REN!F5+URO!F5+SSS!F5+TTT!F5+TLO!F5+FEDE!F5</f>
        <v>3567286.0300000003</v>
      </c>
      <c r="G5" s="218">
        <v>3567286.03</v>
      </c>
      <c r="H5" s="222">
        <f>G5-F5</f>
        <v>0</v>
      </c>
    </row>
    <row r="6" spans="1:8" ht="13">
      <c r="A6" s="48" t="s">
        <v>86</v>
      </c>
      <c r="B6" s="25">
        <f>B7+B8+B9+B10</f>
        <v>1596541.12</v>
      </c>
      <c r="C6" s="39">
        <f>C7+C8+C9+C10</f>
        <v>318008.25</v>
      </c>
      <c r="D6" s="48" t="s">
        <v>75</v>
      </c>
      <c r="E6" s="22">
        <f>E7+E12</f>
        <v>582848.43999999994</v>
      </c>
      <c r="F6" s="33">
        <f>F7+F12</f>
        <v>582848.43999999994</v>
      </c>
      <c r="G6" s="83"/>
    </row>
    <row r="7" spans="1:8" ht="13">
      <c r="A7" s="49" t="s">
        <v>90</v>
      </c>
      <c r="B7" s="46">
        <f>AAA!B7+BDX!B7+CCC!B7+CFD!B7+GRE!B7+LIL!B7+LYO!B7+MRS!B7+MON!B7+MTP!B7+NAN!B7+NCE!B7+PAR!B7+REN!B7+URO!B7+SSS!B7+TTT!B7+TLO!B7+FEDE!B7</f>
        <v>958717.08000000007</v>
      </c>
      <c r="C7" s="47">
        <f>AAA!C7+BDX!C7+CCC!C7+CFD!C7+GRE!C7+LIL!C7+LYO!C7+MRS!C7+MON!C7+MTP!C7+NAN!C7+NCE!C7+PAR!C7+REN!C7+URO!C7+SSS!C7+TTT!C7+TLO!C7+FEDE!C7</f>
        <v>187584.46</v>
      </c>
      <c r="D7" s="71" t="s">
        <v>60</v>
      </c>
      <c r="E7" s="5">
        <f>E8+E9+E10+E11</f>
        <v>470067.72999999992</v>
      </c>
      <c r="F7" s="7">
        <f>F8+F9+F10+F11</f>
        <v>470067.72999999992</v>
      </c>
      <c r="G7" s="83"/>
    </row>
    <row r="8" spans="1:8" ht="13">
      <c r="A8" s="49" t="s">
        <v>91</v>
      </c>
      <c r="B8" s="46">
        <f>AAA!B8+BDX!B8+CCC!B8+CFD!B8+GRE!B8+LIL!B8+LYO!B8+MRS!B8+MON!B8+MTP!B8+NAN!B8+NCE!B8+PAR!B8+REN!B8+URO!B8+SSS!B8+TTT!B8+TLO!B8+FEDE!B8</f>
        <v>70767.03</v>
      </c>
      <c r="C8" s="47">
        <f>AAA!C8+BDX!C8+CCC!C8+CFD!C8+GRE!C8+LIL!C8+LYO!C8+MRS!C8+MON!C8+MTP!C8+NAN!C8+NCE!C8+PAR!C8+REN!C8+URO!C8+SSS!C8+TTT!C8+TLO!C8+FEDE!C8</f>
        <v>69173.63</v>
      </c>
      <c r="D8" s="72" t="s">
        <v>76</v>
      </c>
      <c r="E8" s="46">
        <f>AAA!E8+BDX!E8+CCC!E8+CFD!E8+GRE!E8+LIL!E8+LYO!E8+MRS!E8+MON!E8+MTP!E8+NAN!E8+NCE!E8+PAR!E8+REN!E8+URO!E8+SSS!E8+TTT!E8+TLO!E8+FEDE!E8</f>
        <v>470067.72999999992</v>
      </c>
      <c r="F8" s="47">
        <f>AAA!F8+BDX!F8+CCC!F8+CFD!F8+GRE!F8+LIL!F8+LYO!F8+MRS!F8+MON!F8+MTP!F8+NAN!F8+NCE!F8+PAR!F8+REN!F8+URO!F8+SSS!F8+TTT!F8+TLO!F8+FEDE!F8</f>
        <v>470067.72999999992</v>
      </c>
      <c r="G8" s="83"/>
    </row>
    <row r="9" spans="1:8" ht="13">
      <c r="A9" s="49" t="s">
        <v>92</v>
      </c>
      <c r="B9" s="46">
        <f>AAA!B9+BDX!B9+CCC!B9+CFD!B9+GRE!B9+LIL!B9+LYO!B9+MRS!B9+MON!B9+MTP!B9+NAN!B9+NCE!B9+PAR!B9+REN!B9+URO!B9+SSS!B9+TTT!B9+TLO!B9+FEDE!B9</f>
        <v>53085.01</v>
      </c>
      <c r="C9" s="47">
        <f>AAA!C9+BDX!C9+CCC!C9+CFD!C9+GRE!C9+LIL!C9+LYO!C9+MRS!C9+MON!C9+MTP!C9+NAN!C9+NCE!C9+PAR!C9+REN!C9+URO!C9+SSS!C9+TTT!C9+TLO!C9+FEDE!C9</f>
        <v>12785.06</v>
      </c>
      <c r="D9" s="72" t="s">
        <v>59</v>
      </c>
      <c r="E9" s="46">
        <f>AAA!E9+BDX!E9+CCC!E9+CFD!E9+GRE!E9+LIL!E9+LYO!E9+MRS!E9+MON!E9+MTP!E9+NAN!E9+NCE!E9+PAR!E9+REN!E9+URO!E9+SSS!E9+TTT!E9+TLO!E9+FEDE!E9</f>
        <v>0</v>
      </c>
      <c r="F9" s="47">
        <f>AAA!F9+BDX!F9+CCC!F9+CFD!F9+GRE!F9+LIL!F9+LYO!F9+MRS!F9+MON!F9+MTP!F9+NAN!F9+NCE!F9+PAR!F9+REN!F9+URO!F9+SSS!F9+TTT!F9+TLO!F9+FEDE!F9</f>
        <v>0</v>
      </c>
      <c r="G9" s="83"/>
    </row>
    <row r="10" spans="1:8" ht="13">
      <c r="A10" s="49" t="s">
        <v>116</v>
      </c>
      <c r="B10" s="46">
        <f>AAA!B10+BDX!B10+CCC!B10+CFD!B10+GRE!B10+LIL!B10+LYO!B10+MRS!B10+MON!B10+MTP!B10+NAN!B10+NCE!B10+PAR!B10+REN!B10+URO!B10+SSS!B10+TTT!B10+TLO!B10+FEDE!B10</f>
        <v>513972</v>
      </c>
      <c r="C10" s="47">
        <f>AAA!C10+BDX!C10+CCC!C10+CFD!C10+GRE!C10+LIL!C10+LYO!C10+MRS!C10+MON!C10+MTP!C10+NAN!C10+NCE!C10+PAR!C10+REN!C10+URO!C10+SSS!C10+TTT!C10+TLO!C10+FEDE!C10</f>
        <v>48465.1</v>
      </c>
      <c r="D10" s="72" t="s">
        <v>15</v>
      </c>
      <c r="E10" s="46">
        <f>AAA!E10+BDX!E10+CCC!E10+CFD!E10+GRE!E10+LIL!E10+LYO!E10+MRS!E10+MON!E10+MTP!E10+NAN!E10+NCE!E10+PAR!E10+REN!E10+URO!E10+SSS!E10+TTT!E10+TLO!E10+FEDE!E10</f>
        <v>0</v>
      </c>
      <c r="F10" s="47">
        <f>AAA!F10+BDX!F10+CCC!F10+CFD!F10+GRE!F10+LIL!F10+LYO!F10+MRS!F10+MON!F10+MTP!F10+NAN!F10+NCE!F10+PAR!F10+REN!F10+URO!F10+SSS!F10+TTT!F10+TLO!F10+FEDE!F10</f>
        <v>0</v>
      </c>
      <c r="G10" s="83"/>
    </row>
    <row r="11" spans="1:8" ht="13">
      <c r="A11" s="49"/>
      <c r="B11" s="4"/>
      <c r="C11" s="7"/>
      <c r="D11" s="72" t="s">
        <v>112</v>
      </c>
      <c r="E11" s="46">
        <f>AAA!E11+BDX!E11+CCC!E11+CFD!E11+GRE!E11+LIL!E11+LYO!E11+MRS!E11+MON!E11+MTP!E11+NAN!E11+NCE!E11+PAR!E11+REN!E11+URO!E11+SSS!E11+TTT!E11+TLO!E11+FEDE!E11</f>
        <v>0</v>
      </c>
      <c r="F11" s="47">
        <f>AAA!F11+BDX!F11+CCC!F11+CFD!F11+GRE!F11+LIL!F11+LYO!F11+MRS!F11+MON!F11+MTP!F11+NAN!F11+NCE!F11+PAR!F11+REN!F11+URO!F11+SSS!F11+TTT!F11+TLO!F11+FEDE!F11</f>
        <v>0</v>
      </c>
      <c r="G11" s="83"/>
    </row>
    <row r="12" spans="1:8" ht="13">
      <c r="A12" s="50" t="s">
        <v>89</v>
      </c>
      <c r="B12" s="5">
        <f>B13+B14</f>
        <v>308001.40000000002</v>
      </c>
      <c r="C12" s="6">
        <f>C13+C14</f>
        <v>81839.8</v>
      </c>
      <c r="D12" s="73" t="s">
        <v>34</v>
      </c>
      <c r="E12" s="8">
        <f>AAA!E12+BDX!E12+CCC!E12+CFD!E12+GRE!E12+LIL!E12+LYO!E12+MRS!E12+MON!E12+MTP!E12+NAN!E12+NCE!E12+PAR!E12+REN!E12+URO!E12+SSS!E12+TTT!E12+TLO!E12+FEDE!E12</f>
        <v>112780.71</v>
      </c>
      <c r="F12" s="142">
        <f>AAA!F12+BDX!F12+CCC!F12+CFD!F12+GRE!F12+LIL!F12+LYO!F12+MRS!F12+MON!F12+MTP!F12+NAN!F12+NCE!F12+PAR!F12+REN!F12+URO!F12+SSS!F12+TTT!F12+TLO!F12+FEDE!F12</f>
        <v>112780.71</v>
      </c>
      <c r="G12" s="83"/>
    </row>
    <row r="13" spans="1:8" ht="13">
      <c r="A13" s="49" t="s">
        <v>117</v>
      </c>
      <c r="B13" s="46">
        <f>AAA!B13+BDX!B13+CCC!B13+CFD!B13+GRE!B13+LIL!B13+LYO!B13+MRS!B13+MON!B13+MTP!B13+NAN!B13+NCE!B13+PAR!B13+REN!B13+URO!B13+SSS!B13+TTT!B13+TLO!B13+FEDE!B13</f>
        <v>308001.40000000002</v>
      </c>
      <c r="C13" s="47">
        <f>AAA!C13+BDX!C13+CCC!C13+CFD!C13+GRE!C13+LIL!C13+LYO!C13+MRS!C13+MON!C13+MTP!C13+NAN!C13+NCE!C13+PAR!C13+REN!C13+URO!C13+SSS!C13+TTT!C13+TLO!C13+FEDE!C13</f>
        <v>81839.8</v>
      </c>
      <c r="D13" s="58" t="s">
        <v>113</v>
      </c>
      <c r="E13" s="8">
        <f>AAA!E13+BDX!E13+CCC!E13+CFD!E13+GRE!E13+LIL!E13+LYO!E13+MRS!E13+MON!E13+MTP!E13+NAN!E13+NCE!E13+PAR!E13+REN!E13+URO!E13+SSS!E13+TTT!E13+TLO!E13+FEDE!E13</f>
        <v>1068493</v>
      </c>
      <c r="F13" s="20"/>
      <c r="G13" s="83"/>
    </row>
    <row r="14" spans="1:8" ht="13">
      <c r="A14" s="49" t="s">
        <v>118</v>
      </c>
      <c r="B14" s="46">
        <f>AAA!B14+BDX!B14+CCC!B14+CFD!B14+GRE!B14+LIL!B14+LYO!B14+MRS!B14+MON!B14+MTP!B14+NAN!B14+NCE!B14+PAR!B14+REN!B14+URO!B14+SSS!B14+TTT!B14+TLO!B14+FEDE!B14</f>
        <v>0</v>
      </c>
      <c r="C14" s="47">
        <f>AAA!C14+BDX!C14+CCC!C14+CFD!C14+GRE!C14+LIL!C14+LYO!C14+MRS!C14+MON!C14+MTP!C14+NAN!C14+NCE!C14+PAR!C14+REN!C14+URO!C14+SSS!C14+TTT!C14+TLO!C14+FEDE!C14</f>
        <v>0</v>
      </c>
      <c r="D14" s="58" t="s">
        <v>35</v>
      </c>
      <c r="E14" s="8">
        <f>AAA!E14+BDX!E14+CCC!E14+CFD!E14+GRE!E14+LIL!E14+LYO!E14+MRS!E14+MON!E14+MTP!E14+NAN!E14+NCE!E14+PAR!E14+REN!E14+URO!E14+SSS!E14+TTT!E14+TLO!E14+FEDE!E14</f>
        <v>717403.91</v>
      </c>
      <c r="F14" s="20"/>
      <c r="G14" s="83"/>
    </row>
    <row r="15" spans="1:8" ht="13">
      <c r="A15" s="49"/>
      <c r="B15" s="4"/>
      <c r="C15" s="7"/>
      <c r="D15" s="58" t="s">
        <v>114</v>
      </c>
      <c r="E15" s="8">
        <f>AAA!E15+BDX!E15+CCC!E15+CFD!E15+GRE!E15+LIL!E15+LYO!E15+MRS!E15+MON!E15+MTP!E15+NAN!E15+NCE!E15+PAR!E15+REN!E15+URO!E15+SSS!E15+TTT!E15+TLO!E15+FEDE!E15</f>
        <v>4038</v>
      </c>
      <c r="F15" s="20"/>
      <c r="G15" s="83"/>
    </row>
    <row r="16" spans="1:8" ht="13">
      <c r="A16" s="50" t="s">
        <v>87</v>
      </c>
      <c r="B16" s="8">
        <f>AAA!B16+BDX!B16+CCC!B16+CFD!B16+GRE!B16+LIL!B16+LYO!B16+MRS!B16+MON!B16+MTP!B16+NAN!B16+NCE!B16+PAR!B16+REN!B16+URO!B16+SSS!B16+TTT!B16+TLO!B16+FEDE!B16</f>
        <v>385522.53</v>
      </c>
      <c r="C16" s="142">
        <f>AAA!C16+BDX!C16+CCC!C16+CFD!C16+GRE!C16+LIL!C16+LYO!C16+MRS!C16+MON!C16+MTP!C16+NAN!C16+NCE!C16+PAR!C16+REN!C16+URO!C16+SSS!C16+TTT!C16+TLO!C16+FEDE!C16</f>
        <v>217590.24</v>
      </c>
      <c r="D16" s="229" t="s">
        <v>36</v>
      </c>
      <c r="E16" s="235">
        <f>E6+E13+E14+E15</f>
        <v>2372783.35</v>
      </c>
      <c r="F16" s="34"/>
      <c r="G16" s="83"/>
    </row>
    <row r="17" spans="1:7" ht="13">
      <c r="A17" s="181" t="s">
        <v>61</v>
      </c>
      <c r="B17" s="99">
        <f>AAA!B17+BDX!B17+CCC!B17+CFD!B17+GRE!B17+LIL!B17+LYO!B17+MRS!B17+MON!B17+MTP!B17+NAN!B17+NCE!B17+PAR!B17+REN!B17+URO!B17+SSS!B17+TTT!B17+TLO!B17+FEDE!B17</f>
        <v>12261.18</v>
      </c>
      <c r="C17" s="44"/>
      <c r="D17" s="230"/>
      <c r="E17" s="236"/>
      <c r="F17" s="35"/>
      <c r="G17" s="83"/>
    </row>
    <row r="18" spans="1:7" ht="13">
      <c r="A18" s="227" t="s">
        <v>105</v>
      </c>
      <c r="B18" s="235">
        <f>B16+B12+B6</f>
        <v>2290065.0500000003</v>
      </c>
      <c r="C18" s="18"/>
      <c r="D18" s="52" t="s">
        <v>37</v>
      </c>
      <c r="E18" s="98">
        <f>AAA!E18+BDX!E18+CCC!E18+CFD!E18+GRE!E18+LIL!E18+LYO!E18+MRS!E18+MON!E18+MTP!E18+NAN!E18+NCE!E18+PAR!E18+REN!E18+URO!E18+SSS!E18+TTT!E18+TLO!E18+FEDE!E18</f>
        <v>0</v>
      </c>
      <c r="F18" s="36"/>
      <c r="G18" s="83"/>
    </row>
    <row r="19" spans="1:7" ht="13">
      <c r="A19" s="228"/>
      <c r="B19" s="236"/>
      <c r="C19" s="18"/>
      <c r="D19" s="229" t="s">
        <v>24</v>
      </c>
      <c r="E19" s="235">
        <f>AAA!E19+BDX!E19+CCC!E19+CFD!E19+GRE!E19+LIL!E19+LYO!E19+MRS!E19+MON!E19+NAN!E19+NCE!E19+PAR!E19+REN!E19+URO!E19+SSS!E19+TTT!E19+TLO!E19+FEDE!E19</f>
        <v>164.53</v>
      </c>
      <c r="F19" s="37"/>
      <c r="G19" s="83"/>
    </row>
    <row r="20" spans="1:7" ht="13">
      <c r="A20" s="52" t="s">
        <v>38</v>
      </c>
      <c r="B20" s="8">
        <f>AAA!B20+BDX!B20+CCC!B20+CFD!B20+GRE!B20+LIL!B20+LYO!B20+MRS!B20+MON!B20+MTP!B20+NAN!B20+NCE!B20+PAR!B20+REN!B20+URO!B20+SSS!B20+TTT!B20+TLO!B20+FEDE!B20</f>
        <v>8742</v>
      </c>
      <c r="C20" s="19"/>
      <c r="D20" s="230"/>
      <c r="E20" s="236"/>
      <c r="F20" s="38"/>
      <c r="G20" s="83"/>
    </row>
    <row r="21" spans="1:7" ht="13">
      <c r="A21" s="52" t="s">
        <v>39</v>
      </c>
      <c r="B21" s="8">
        <f>AAA!B21+BDX!B21+CCC!B21+CFD!B21+GRE!B21+LIL!B21+LYO!B21+MRS!B21+MON!B21+MTP!B21+NAN!B21+NCE!B21+PAR!B21+REN!B21+URO!B21+SSS!B21+TTT!B21+TLO!B21+FEDE!B21</f>
        <v>0</v>
      </c>
      <c r="C21" s="18"/>
      <c r="D21" s="229" t="s">
        <v>73</v>
      </c>
      <c r="E21" s="31"/>
      <c r="F21" s="243">
        <f>AAA!F21+BDX!F21+CCC!F21+CFD!F21+GRE!F21+LIL!F21+LYO!F21+MRS!F21+MON!F21+MTP!F21+NAN!F21+NCE!F21+PAR!F21+REN!F21+URO!F21+SSS!F21+TTT!F21+TLO!F21+FEDE!F21</f>
        <v>0</v>
      </c>
      <c r="G21" s="83"/>
    </row>
    <row r="22" spans="1:7" ht="13">
      <c r="A22" s="53"/>
      <c r="B22" s="15"/>
      <c r="C22" s="18"/>
      <c r="D22" s="230"/>
      <c r="E22" s="32"/>
      <c r="F22" s="247"/>
      <c r="G22" s="85"/>
    </row>
    <row r="23" spans="1:7" ht="13">
      <c r="A23" s="52" t="s">
        <v>40</v>
      </c>
      <c r="B23" s="8">
        <f>AAA!B23+BDX!B23+CCC!B23+CFD!B23+GRE!B23+LIL!B23+LYO!B23+MRS!B23+MON!B23+MTP!B23+NAN!B23+NCE!B23+PAR!B23+REN!B23+URO!B23+SSS!B23+TTT!B23+TLO!B23+FEDE!B23</f>
        <v>150947.28</v>
      </c>
      <c r="C23" s="18"/>
      <c r="D23" s="52" t="s">
        <v>103</v>
      </c>
      <c r="E23" s="8">
        <f>AAA!E23+BDX!E23+CCC!E23+CFD!E23+GRE!E23+LIL!E23+LYO!E23+MRS!E23+MON!E23+MTP!E23+NAN!E23+NCE!E23+PAR!E23+REN!E23+URO!E23+SSS!E23+TTT!E23+TLO!E23+FEDE!E23</f>
        <v>76806.45</v>
      </c>
      <c r="F23" s="36"/>
      <c r="G23" s="83">
        <f>B23-E23</f>
        <v>74140.83</v>
      </c>
    </row>
    <row r="24" spans="1:7" ht="13">
      <c r="A24" s="54" t="s">
        <v>93</v>
      </c>
      <c r="B24" s="26">
        <f>B18+B20+B21+B23</f>
        <v>2449754.33</v>
      </c>
      <c r="C24" s="19"/>
      <c r="D24" s="54" t="s">
        <v>93</v>
      </c>
      <c r="E24" s="26">
        <f>E16+E18+E19+E23</f>
        <v>2449754.33</v>
      </c>
      <c r="F24" s="45">
        <f>F6+F21</f>
        <v>582848.43999999994</v>
      </c>
      <c r="G24" s="83"/>
    </row>
    <row r="25" spans="1:7" ht="13">
      <c r="A25" s="229" t="s">
        <v>106</v>
      </c>
      <c r="B25" s="27"/>
      <c r="C25" s="243">
        <f>AAA!C25+BDX!C25+CCC!C25+CFD!C25+GRE!C25+LIL!C25+LYO!C25+MRS!C25+MON!C25+MTP!C25+NAN!C25+NCE!C25+PAR!C25+REN!C25+URO!C25+SSS!C25+TTT!C25+TLO!C25+FEDE!C25</f>
        <v>0</v>
      </c>
      <c r="D25" s="74"/>
      <c r="E25" s="66"/>
      <c r="F25" s="67"/>
      <c r="G25" s="83"/>
    </row>
    <row r="26" spans="1:7" ht="13">
      <c r="A26" s="230"/>
      <c r="B26" s="28"/>
      <c r="C26" s="247"/>
      <c r="D26" s="229" t="s">
        <v>97</v>
      </c>
      <c r="E26" s="31"/>
      <c r="F26" s="243">
        <f>C30</f>
        <v>617438.29</v>
      </c>
      <c r="G26" s="83"/>
    </row>
    <row r="27" spans="1:7" ht="13">
      <c r="A27" s="229" t="s">
        <v>23</v>
      </c>
      <c r="B27" s="27"/>
      <c r="C27" s="243">
        <f>AAA!C27+BDX!C27+CCC!C27+CFD!C27+GRE!C27+LIL!C27+LYO!C27+MRS!C27+MON!C27+MTP!C27+NAN!C27+NCE!C27+PAR!C27+REN!C27+URO!C27+SSS!C27+TTT!C27+TLO!C27+FEDE!C27</f>
        <v>0</v>
      </c>
      <c r="D27" s="230"/>
      <c r="E27" s="32"/>
      <c r="F27" s="247"/>
      <c r="G27" s="83"/>
    </row>
    <row r="28" spans="1:7" ht="13">
      <c r="A28" s="231"/>
      <c r="B28" s="16"/>
      <c r="C28" s="244"/>
      <c r="D28" s="75"/>
      <c r="E28" s="31"/>
      <c r="F28" s="243">
        <f>F5+F24-F26</f>
        <v>3532696.18</v>
      </c>
      <c r="G28" s="83"/>
    </row>
    <row r="29" spans="1:7" ht="13">
      <c r="A29" s="230"/>
      <c r="B29" s="29"/>
      <c r="C29" s="247"/>
      <c r="D29" s="237" t="s">
        <v>74</v>
      </c>
      <c r="E29" s="30"/>
      <c r="F29" s="244"/>
      <c r="G29" s="272"/>
    </row>
    <row r="30" spans="1:7" ht="13">
      <c r="A30" s="227" t="s">
        <v>97</v>
      </c>
      <c r="B30" s="17"/>
      <c r="C30" s="246">
        <f>C6+C12+C16+C25-C27</f>
        <v>617438.29</v>
      </c>
      <c r="D30" s="231"/>
      <c r="E30" s="30"/>
      <c r="F30" s="244"/>
      <c r="G30" s="273"/>
    </row>
    <row r="31" spans="1:7" ht="14" thickBot="1">
      <c r="A31" s="239"/>
      <c r="B31" s="40"/>
      <c r="C31" s="245"/>
      <c r="D31" s="238"/>
      <c r="E31" s="68"/>
      <c r="F31" s="245"/>
      <c r="G31" s="273"/>
    </row>
    <row r="32" spans="1:7" ht="13">
      <c r="A32" s="77"/>
      <c r="B32" s="80"/>
      <c r="C32" s="78"/>
      <c r="D32" s="79"/>
      <c r="E32" s="81"/>
      <c r="F32" s="78"/>
      <c r="G32" s="273"/>
    </row>
    <row r="33" spans="1:7" ht="14" thickBot="1">
      <c r="A33" s="91"/>
      <c r="B33" s="92"/>
      <c r="C33" s="92"/>
      <c r="D33" s="92"/>
      <c r="E33" s="92"/>
      <c r="F33" s="92"/>
      <c r="G33" s="86"/>
    </row>
    <row r="34" spans="1:7" ht="13">
      <c r="A34" s="240" t="s">
        <v>123</v>
      </c>
      <c r="B34" s="241"/>
      <c r="C34" s="241"/>
      <c r="D34" s="241"/>
      <c r="E34" s="241"/>
      <c r="F34" s="242"/>
      <c r="G34" s="83"/>
    </row>
    <row r="35" spans="1:7" ht="13">
      <c r="A35" s="55" t="s">
        <v>98</v>
      </c>
      <c r="B35" s="99">
        <f>AAA!B35+BDX!B35+CCC!B35+CFD!B35+GRE!B35+LIL!B35+LYO!B35+MRS!B35+MON!B35+MTP!B35+NAN!B35+NCE!B35+PAR!B35+REN!B35+URO!B35+SSS!B35+TTT!B35+TLO!B35+FEDE!B35</f>
        <v>13058.79</v>
      </c>
      <c r="C35" s="56"/>
      <c r="D35" s="25" t="s">
        <v>121</v>
      </c>
      <c r="E35" s="46">
        <f>AAA!E35+BDX!E35+CCC!E35+CFD!E35+GRE!E35+LIL!E35+LYO!E35+MRS!E35+MON!E35+MTP!E35+NAN!E35+NCE!E35+PAR!E35+REN!E35+URO!E35+SSS!E35+TTT!E35+TLO!E35+FEDE!E35</f>
        <v>62518.659999999996</v>
      </c>
      <c r="F35" s="57"/>
      <c r="G35" s="84"/>
    </row>
    <row r="36" spans="1:7" ht="13">
      <c r="A36" s="58" t="s">
        <v>99</v>
      </c>
      <c r="B36" s="46">
        <f>AAA!B36+BDX!B36+CCC!B36+CFD!B36+GRE!B36+LIL!B36+LYO!B36+MRS!B36+MON!B36+MTP!B36+NAN!B36+NCE!B36+PAR!B36+REN!B36+URO!B36+SSS!B36+TTT!B36+TLO!B36+FEDE!B36</f>
        <v>28608.27</v>
      </c>
      <c r="C36" s="59"/>
      <c r="D36" s="8" t="s">
        <v>120</v>
      </c>
      <c r="E36" s="46">
        <f>AAA!E36+BDX!E36+CCC!E36+CFD!E36+GRE!E36+LIL!E36+LYO!E36+MRS!E36+MON!E36+MTP!E36+NAN!E36+NCE!E36+PAR!E36+REN!E36+URO!E36+SSS!E36+TTT!E36+TLO!E36+FEDE!E36</f>
        <v>0</v>
      </c>
      <c r="F36" s="60"/>
      <c r="G36" s="83"/>
    </row>
    <row r="37" spans="1:7" ht="13">
      <c r="A37" s="58" t="s">
        <v>119</v>
      </c>
      <c r="B37" s="46">
        <f>AAA!B37+BDX!B37+CCC!B37+CFD!B37+GRE!B37+LIL!B37+LYO!B37+MRS!B37+MON!B37+MTP!B37+NAN!B37+NCE!B37+PAR!B37+REN!B37+URO!B37+SSS!B37+TTT!B37+TLO!B37+FEDE!B37</f>
        <v>20851.599999999999</v>
      </c>
      <c r="C37" s="59"/>
      <c r="D37" s="8" t="s">
        <v>122</v>
      </c>
      <c r="E37" s="99">
        <f>AAA!E37+BDX!E37+CCC!E37+CFD!E37+GRE!E37+LIL!E37+LYO!E37+MRS!E37+MON!E37+MTP!E37+NAN!E37+NCE!E37+PAR!E37+REN!E37+URO!E37+SSS!E37+TTT!E37+TLO!E37+FEDE!E37</f>
        <v>0</v>
      </c>
      <c r="F37" s="60"/>
      <c r="G37" s="83"/>
    </row>
    <row r="38" spans="1:7" ht="14" thickBot="1">
      <c r="A38" s="61" t="s">
        <v>115</v>
      </c>
      <c r="B38" s="62">
        <f>B35+B36+B37</f>
        <v>62518.659999999996</v>
      </c>
      <c r="C38" s="63"/>
      <c r="D38" s="64" t="s">
        <v>115</v>
      </c>
      <c r="E38" s="62">
        <f>E35+E36+E37</f>
        <v>62518.659999999996</v>
      </c>
      <c r="F38" s="65"/>
      <c r="G38" s="83"/>
    </row>
    <row r="39" spans="1:7" ht="13">
      <c r="G39" s="83"/>
    </row>
  </sheetData>
  <mergeCells count="22">
    <mergeCell ref="D19:D20"/>
    <mergeCell ref="E19:E20"/>
    <mergeCell ref="D21:D22"/>
    <mergeCell ref="F21:F22"/>
    <mergeCell ref="A3:C3"/>
    <mergeCell ref="D3:F3"/>
    <mergeCell ref="D16:D17"/>
    <mergeCell ref="E16:E17"/>
    <mergeCell ref="A18:A19"/>
    <mergeCell ref="B18:B19"/>
    <mergeCell ref="A34:F34"/>
    <mergeCell ref="G29:G32"/>
    <mergeCell ref="A25:A26"/>
    <mergeCell ref="C25:C26"/>
    <mergeCell ref="D26:D27"/>
    <mergeCell ref="F26:F27"/>
    <mergeCell ref="A27:A29"/>
    <mergeCell ref="C27:C29"/>
    <mergeCell ref="F28:F31"/>
    <mergeCell ref="D29:D31"/>
    <mergeCell ref="A30:A31"/>
    <mergeCell ref="C30:C31"/>
  </mergeCells>
  <phoneticPr fontId="0" type="noConversion"/>
  <printOptions horizontalCentered="1" verticalCentered="1"/>
  <pageMargins left="0.51" right="0.51" top="0.51" bottom="0.51" header="0" footer="0"/>
  <headerFooter alignWithMargins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50" workbookViewId="0">
      <selection activeCell="B9" sqref="B9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107</v>
      </c>
      <c r="B1" s="21" t="s">
        <v>66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0</v>
      </c>
      <c r="C4" s="10" t="s">
        <v>2</v>
      </c>
      <c r="D4" s="69"/>
      <c r="E4" s="9" t="s">
        <v>3</v>
      </c>
      <c r="F4" s="11" t="s">
        <v>96</v>
      </c>
    </row>
    <row r="5" spans="1:6" ht="39">
      <c r="A5" s="12"/>
      <c r="B5" s="13"/>
      <c r="C5" s="14"/>
      <c r="D5" s="70" t="s">
        <v>104</v>
      </c>
      <c r="E5" s="13"/>
      <c r="F5" s="76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6" ht="13">
      <c r="A17" s="51"/>
      <c r="B17" s="24"/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:C3"/>
    <mergeCell ref="D3:F3"/>
    <mergeCell ref="D16:D17"/>
    <mergeCell ref="E16:E17"/>
    <mergeCell ref="A27:A29"/>
    <mergeCell ref="A18:A19"/>
    <mergeCell ref="B18:B19"/>
    <mergeCell ref="E19:E20"/>
    <mergeCell ref="D19:D20"/>
    <mergeCell ref="A34:F34"/>
    <mergeCell ref="D21:D22"/>
    <mergeCell ref="C30:C31"/>
    <mergeCell ref="F21:F22"/>
    <mergeCell ref="A25:A26"/>
    <mergeCell ref="A30:A31"/>
    <mergeCell ref="C27:C29"/>
    <mergeCell ref="C25:C26"/>
    <mergeCell ref="F26:F27"/>
    <mergeCell ref="D29:D31"/>
    <mergeCell ref="F28:F31"/>
    <mergeCell ref="D26:D27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38"/>
  <sheetViews>
    <sheetView zoomScale="75" workbookViewId="0">
      <selection activeCell="F6" sqref="F6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8" ht="18">
      <c r="A1" s="97" t="s">
        <v>108</v>
      </c>
      <c r="B1" s="21" t="s">
        <v>6</v>
      </c>
      <c r="C1" s="1"/>
      <c r="D1" s="1"/>
      <c r="E1" s="1"/>
      <c r="F1" s="2"/>
    </row>
    <row r="2" spans="1:8" ht="14" thickBot="1">
      <c r="A2" s="1"/>
      <c r="B2" s="1"/>
      <c r="C2" s="1"/>
      <c r="D2" s="1"/>
      <c r="E2" s="1"/>
      <c r="F2" s="1"/>
    </row>
    <row r="3" spans="1:8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8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</row>
    <row r="5" spans="1:8" ht="39">
      <c r="A5" s="12"/>
      <c r="B5" s="13"/>
      <c r="C5" s="14"/>
      <c r="D5" s="70" t="s">
        <v>104</v>
      </c>
      <c r="E5" s="13"/>
      <c r="F5" s="76">
        <v>-7951.65</v>
      </c>
      <c r="G5">
        <v>-7951.65</v>
      </c>
      <c r="H5" t="s">
        <v>83</v>
      </c>
    </row>
    <row r="6" spans="1:8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8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8" ht="13">
      <c r="A8" s="49" t="s">
        <v>91</v>
      </c>
      <c r="B8" s="41"/>
      <c r="C8" s="43"/>
      <c r="D8" s="72" t="s">
        <v>76</v>
      </c>
      <c r="E8" s="41"/>
      <c r="F8" s="42"/>
    </row>
    <row r="9" spans="1:8" ht="13">
      <c r="A9" s="49" t="s">
        <v>92</v>
      </c>
      <c r="B9" s="41"/>
      <c r="C9" s="43"/>
      <c r="D9" s="72" t="s">
        <v>59</v>
      </c>
      <c r="E9" s="41"/>
      <c r="F9" s="42"/>
    </row>
    <row r="10" spans="1:8" ht="13">
      <c r="A10" s="49" t="s">
        <v>116</v>
      </c>
      <c r="B10" s="41"/>
      <c r="C10" s="43"/>
      <c r="D10" s="72" t="s">
        <v>15</v>
      </c>
      <c r="E10" s="41"/>
      <c r="F10" s="42"/>
    </row>
    <row r="11" spans="1:8" ht="13">
      <c r="A11" s="49"/>
      <c r="B11" s="4"/>
      <c r="C11" s="7"/>
      <c r="D11" s="72" t="s">
        <v>112</v>
      </c>
      <c r="E11" s="41"/>
      <c r="F11" s="42"/>
    </row>
    <row r="12" spans="1:8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8" ht="13">
      <c r="A13" s="49" t="s">
        <v>117</v>
      </c>
      <c r="B13" s="41"/>
      <c r="C13" s="43"/>
      <c r="D13" s="58" t="s">
        <v>1</v>
      </c>
      <c r="E13" s="23"/>
      <c r="F13" s="20"/>
    </row>
    <row r="14" spans="1:8" ht="13">
      <c r="A14" s="49" t="s">
        <v>118</v>
      </c>
      <c r="B14" s="41"/>
      <c r="C14" s="43"/>
      <c r="D14" s="58" t="s">
        <v>35</v>
      </c>
      <c r="E14" s="23"/>
      <c r="F14" s="20"/>
    </row>
    <row r="15" spans="1:8" ht="13">
      <c r="A15" s="49"/>
      <c r="B15" s="4"/>
      <c r="C15" s="7"/>
      <c r="D15" s="58" t="s">
        <v>114</v>
      </c>
      <c r="E15" s="23"/>
      <c r="F15" s="20"/>
    </row>
    <row r="16" spans="1:8" ht="13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8" ht="13">
      <c r="A17" s="51"/>
      <c r="B17" s="24"/>
      <c r="C17" s="44"/>
      <c r="D17" s="230"/>
      <c r="E17" s="236"/>
      <c r="F17" s="35"/>
    </row>
    <row r="18" spans="1:8" ht="13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8" ht="13">
      <c r="A19" s="228"/>
      <c r="B19" s="236"/>
      <c r="C19" s="18"/>
      <c r="D19" s="229" t="s">
        <v>24</v>
      </c>
      <c r="E19" s="235"/>
      <c r="F19" s="37"/>
    </row>
    <row r="20" spans="1:8" ht="13">
      <c r="A20" s="52" t="s">
        <v>38</v>
      </c>
      <c r="B20" s="26"/>
      <c r="C20" s="19"/>
      <c r="D20" s="230"/>
      <c r="E20" s="236"/>
      <c r="F20" s="38"/>
    </row>
    <row r="21" spans="1:8" ht="13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8" ht="13">
      <c r="A22" s="53"/>
      <c r="B22" s="15"/>
      <c r="C22" s="18"/>
      <c r="D22" s="230"/>
      <c r="E22" s="32"/>
      <c r="F22" s="247"/>
    </row>
    <row r="23" spans="1:8" ht="13">
      <c r="A23" s="52" t="s">
        <v>40</v>
      </c>
      <c r="B23" s="26"/>
      <c r="C23" s="18"/>
      <c r="D23" s="52" t="s">
        <v>103</v>
      </c>
      <c r="E23" s="26"/>
      <c r="F23" s="36"/>
    </row>
    <row r="24" spans="1:8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8" ht="13">
      <c r="A25" s="229" t="s">
        <v>106</v>
      </c>
      <c r="B25" s="27"/>
      <c r="C25" s="243"/>
      <c r="D25" s="74"/>
      <c r="E25" s="66"/>
      <c r="F25" s="67"/>
    </row>
    <row r="26" spans="1:8" ht="13">
      <c r="A26" s="230"/>
      <c r="B26" s="28"/>
      <c r="C26" s="247"/>
      <c r="D26" s="229" t="s">
        <v>97</v>
      </c>
      <c r="E26" s="31"/>
      <c r="F26" s="243">
        <f>C30</f>
        <v>0</v>
      </c>
    </row>
    <row r="27" spans="1:8" ht="13">
      <c r="A27" s="229" t="s">
        <v>23</v>
      </c>
      <c r="B27" s="27"/>
      <c r="C27" s="243"/>
      <c r="D27" s="230"/>
      <c r="E27" s="32"/>
      <c r="F27" s="247"/>
    </row>
    <row r="28" spans="1:8" ht="13">
      <c r="A28" s="231"/>
      <c r="B28" s="16"/>
      <c r="C28" s="244"/>
      <c r="D28" s="75"/>
      <c r="E28" s="31"/>
      <c r="F28" s="243">
        <f>F5+F24-F26</f>
        <v>-7951.65</v>
      </c>
    </row>
    <row r="29" spans="1:8" ht="13">
      <c r="A29" s="230"/>
      <c r="B29" s="29"/>
      <c r="C29" s="247"/>
      <c r="D29" s="237" t="s">
        <v>74</v>
      </c>
      <c r="E29" s="30"/>
      <c r="F29" s="244"/>
      <c r="G29">
        <v>-7951.65</v>
      </c>
      <c r="H29" t="s">
        <v>83</v>
      </c>
    </row>
    <row r="30" spans="1:8" ht="13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8" ht="14" thickBot="1">
      <c r="A31" s="239"/>
      <c r="B31" s="40"/>
      <c r="C31" s="275"/>
      <c r="D31" s="238"/>
      <c r="E31" s="68"/>
      <c r="F31" s="245"/>
    </row>
    <row r="32" spans="1:8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:C3"/>
    <mergeCell ref="F21:F22"/>
    <mergeCell ref="D19:D20"/>
    <mergeCell ref="D29:D31"/>
    <mergeCell ref="D21:D22"/>
    <mergeCell ref="A18:A19"/>
    <mergeCell ref="D3:F3"/>
    <mergeCell ref="D16:D17"/>
    <mergeCell ref="D26:D27"/>
    <mergeCell ref="E16:E17"/>
    <mergeCell ref="C25:C26"/>
    <mergeCell ref="B18:B19"/>
    <mergeCell ref="E19:E20"/>
    <mergeCell ref="A34:F34"/>
    <mergeCell ref="A30:A31"/>
    <mergeCell ref="F26:F27"/>
    <mergeCell ref="A27:A29"/>
    <mergeCell ref="C27:C29"/>
    <mergeCell ref="F28:F31"/>
    <mergeCell ref="A25:A26"/>
    <mergeCell ref="C30:C31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50" workbookViewId="0">
      <selection activeCell="B1" sqref="B1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109</v>
      </c>
      <c r="B1" s="21" t="s">
        <v>72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0</v>
      </c>
      <c r="C4" s="10" t="s">
        <v>2</v>
      </c>
      <c r="D4" s="69"/>
      <c r="E4" s="9" t="s">
        <v>3</v>
      </c>
      <c r="F4" s="11" t="s">
        <v>96</v>
      </c>
    </row>
    <row r="5" spans="1:6" ht="39">
      <c r="A5" s="12"/>
      <c r="B5" s="13"/>
      <c r="C5" s="14"/>
      <c r="D5" s="70" t="s">
        <v>104</v>
      </c>
      <c r="E5" s="13"/>
      <c r="F5" s="76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6" ht="13">
      <c r="A17" s="51"/>
      <c r="B17" s="24"/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C30:C31"/>
    <mergeCell ref="D19:D20"/>
    <mergeCell ref="A18:A19"/>
    <mergeCell ref="A34:F34"/>
    <mergeCell ref="C25:C26"/>
    <mergeCell ref="F26:F27"/>
    <mergeCell ref="A27:A29"/>
    <mergeCell ref="F28:F31"/>
    <mergeCell ref="D29:D31"/>
    <mergeCell ref="A30:A31"/>
    <mergeCell ref="F21:F22"/>
    <mergeCell ref="A25:A26"/>
    <mergeCell ref="D21:D22"/>
    <mergeCell ref="C27:C29"/>
    <mergeCell ref="D26:D27"/>
    <mergeCell ref="B18:B19"/>
    <mergeCell ref="A3:C3"/>
    <mergeCell ref="D3:F3"/>
    <mergeCell ref="D16:D17"/>
    <mergeCell ref="E16:E17"/>
    <mergeCell ref="E19:E20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50" workbookViewId="0">
      <selection activeCell="G6" sqref="G6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</cols>
  <sheetData>
    <row r="1" spans="1:6" ht="18">
      <c r="A1" s="97" t="s">
        <v>110</v>
      </c>
      <c r="B1" s="21" t="s">
        <v>72</v>
      </c>
      <c r="C1" s="1"/>
      <c r="D1" s="1"/>
      <c r="E1" s="1"/>
      <c r="F1" s="2"/>
    </row>
    <row r="2" spans="1:6" ht="14" thickBot="1">
      <c r="A2" s="1"/>
      <c r="B2" s="1"/>
      <c r="C2" s="1"/>
      <c r="D2" s="1"/>
      <c r="E2" s="1"/>
      <c r="F2" s="1"/>
    </row>
    <row r="3" spans="1:6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6" ht="91">
      <c r="A4" s="3"/>
      <c r="B4" s="9" t="s">
        <v>0</v>
      </c>
      <c r="C4" s="10" t="s">
        <v>2</v>
      </c>
      <c r="D4" s="69"/>
      <c r="E4" s="9" t="s">
        <v>3</v>
      </c>
      <c r="F4" s="11" t="s">
        <v>96</v>
      </c>
    </row>
    <row r="5" spans="1:6" ht="39">
      <c r="A5" s="12"/>
      <c r="B5" s="13"/>
      <c r="C5" s="14"/>
      <c r="D5" s="70" t="s">
        <v>104</v>
      </c>
      <c r="E5" s="13"/>
      <c r="F5" s="76"/>
    </row>
    <row r="6" spans="1:6" ht="13">
      <c r="A6" s="48" t="s">
        <v>86</v>
      </c>
      <c r="B6" s="25">
        <f>B7+B8+B9+B10</f>
        <v>0</v>
      </c>
      <c r="C6" s="39">
        <f>C7+C8+C9+C10</f>
        <v>0</v>
      </c>
      <c r="D6" s="48" t="s">
        <v>75</v>
      </c>
      <c r="E6" s="22">
        <f>E7+E12</f>
        <v>0</v>
      </c>
      <c r="F6" s="33">
        <f>F7+F12</f>
        <v>0</v>
      </c>
    </row>
    <row r="7" spans="1:6" ht="13">
      <c r="A7" s="49" t="s">
        <v>90</v>
      </c>
      <c r="B7" s="46"/>
      <c r="C7" s="47"/>
      <c r="D7" s="71" t="s">
        <v>60</v>
      </c>
      <c r="E7" s="4">
        <f>E8+E9+E10+E11</f>
        <v>0</v>
      </c>
      <c r="F7" s="7">
        <f>F8+F9+F10+F11</f>
        <v>0</v>
      </c>
    </row>
    <row r="8" spans="1:6" ht="13">
      <c r="A8" s="49" t="s">
        <v>91</v>
      </c>
      <c r="B8" s="41"/>
      <c r="C8" s="43"/>
      <c r="D8" s="72" t="s">
        <v>76</v>
      </c>
      <c r="E8" s="41"/>
      <c r="F8" s="42"/>
    </row>
    <row r="9" spans="1:6" ht="13">
      <c r="A9" s="49" t="s">
        <v>92</v>
      </c>
      <c r="B9" s="41"/>
      <c r="C9" s="43"/>
      <c r="D9" s="72" t="s">
        <v>59</v>
      </c>
      <c r="E9" s="41"/>
      <c r="F9" s="42"/>
    </row>
    <row r="10" spans="1:6" ht="13">
      <c r="A10" s="49" t="s">
        <v>116</v>
      </c>
      <c r="B10" s="41"/>
      <c r="C10" s="43"/>
      <c r="D10" s="72" t="s">
        <v>15</v>
      </c>
      <c r="E10" s="41"/>
      <c r="F10" s="42"/>
    </row>
    <row r="11" spans="1:6" ht="13">
      <c r="A11" s="49"/>
      <c r="B11" s="4"/>
      <c r="C11" s="7"/>
      <c r="D11" s="72" t="s">
        <v>112</v>
      </c>
      <c r="E11" s="41"/>
      <c r="F11" s="42"/>
    </row>
    <row r="12" spans="1:6" ht="13">
      <c r="A12" s="50" t="s">
        <v>89</v>
      </c>
      <c r="B12" s="5">
        <f>B13+B14</f>
        <v>0</v>
      </c>
      <c r="C12" s="6">
        <f>C13+C14</f>
        <v>0</v>
      </c>
      <c r="D12" s="73" t="s">
        <v>34</v>
      </c>
      <c r="E12" s="93"/>
      <c r="F12" s="94"/>
    </row>
    <row r="13" spans="1:6" ht="13">
      <c r="A13" s="49" t="s">
        <v>117</v>
      </c>
      <c r="B13" s="41"/>
      <c r="C13" s="43"/>
      <c r="D13" s="58" t="s">
        <v>113</v>
      </c>
      <c r="E13" s="23"/>
      <c r="F13" s="20"/>
    </row>
    <row r="14" spans="1:6" ht="13">
      <c r="A14" s="49" t="s">
        <v>118</v>
      </c>
      <c r="B14" s="41"/>
      <c r="C14" s="43"/>
      <c r="D14" s="58" t="s">
        <v>35</v>
      </c>
      <c r="E14" s="23"/>
      <c r="F14" s="20"/>
    </row>
    <row r="15" spans="1:6" ht="13">
      <c r="A15" s="49"/>
      <c r="B15" s="4"/>
      <c r="C15" s="7"/>
      <c r="D15" s="58" t="s">
        <v>114</v>
      </c>
      <c r="E15" s="23"/>
      <c r="F15" s="20"/>
    </row>
    <row r="16" spans="1:6" ht="13" customHeight="1">
      <c r="A16" s="50" t="s">
        <v>87</v>
      </c>
      <c r="B16" s="5"/>
      <c r="C16" s="6"/>
      <c r="D16" s="229" t="s">
        <v>36</v>
      </c>
      <c r="E16" s="235">
        <f>E6+E13+E14+E15</f>
        <v>0</v>
      </c>
      <c r="F16" s="34"/>
    </row>
    <row r="17" spans="1:6" ht="13">
      <c r="A17" s="51"/>
      <c r="B17" s="24"/>
      <c r="C17" s="44"/>
      <c r="D17" s="230"/>
      <c r="E17" s="236"/>
      <c r="F17" s="35"/>
    </row>
    <row r="18" spans="1:6" ht="13" customHeight="1">
      <c r="A18" s="227" t="s">
        <v>105</v>
      </c>
      <c r="B18" s="235">
        <f>B16+B12+B6</f>
        <v>0</v>
      </c>
      <c r="C18" s="18"/>
      <c r="D18" s="52" t="s">
        <v>37</v>
      </c>
      <c r="E18" s="26"/>
      <c r="F18" s="36"/>
    </row>
    <row r="19" spans="1:6" ht="13" customHeight="1">
      <c r="A19" s="228"/>
      <c r="B19" s="236"/>
      <c r="C19" s="18"/>
      <c r="D19" s="229" t="s">
        <v>24</v>
      </c>
      <c r="E19" s="235"/>
      <c r="F19" s="37"/>
    </row>
    <row r="20" spans="1:6" ht="13">
      <c r="A20" s="52" t="s">
        <v>38</v>
      </c>
      <c r="B20" s="26"/>
      <c r="C20" s="19"/>
      <c r="D20" s="230"/>
      <c r="E20" s="236"/>
      <c r="F20" s="38"/>
    </row>
    <row r="21" spans="1:6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6" ht="13">
      <c r="A22" s="53"/>
      <c r="B22" s="15"/>
      <c r="C22" s="18"/>
      <c r="D22" s="230"/>
      <c r="E22" s="32"/>
      <c r="F22" s="247"/>
    </row>
    <row r="23" spans="1:6" ht="13">
      <c r="A23" s="52" t="s">
        <v>40</v>
      </c>
      <c r="B23" s="26"/>
      <c r="C23" s="18"/>
      <c r="D23" s="52" t="s">
        <v>103</v>
      </c>
      <c r="E23" s="26"/>
      <c r="F23" s="36"/>
    </row>
    <row r="24" spans="1:6" ht="13">
      <c r="A24" s="54" t="s">
        <v>93</v>
      </c>
      <c r="B24" s="26">
        <f>B18+B20+B21+B23</f>
        <v>0</v>
      </c>
      <c r="C24" s="19"/>
      <c r="D24" s="54" t="s">
        <v>93</v>
      </c>
      <c r="E24" s="26">
        <f>E16+E18+E19+E23</f>
        <v>0</v>
      </c>
      <c r="F24" s="45">
        <f>F6+F21</f>
        <v>0</v>
      </c>
    </row>
    <row r="25" spans="1:6" ht="13" customHeight="1">
      <c r="A25" s="229" t="s">
        <v>106</v>
      </c>
      <c r="B25" s="27"/>
      <c r="C25" s="243"/>
      <c r="D25" s="74"/>
      <c r="E25" s="66"/>
      <c r="F25" s="67"/>
    </row>
    <row r="26" spans="1:6" ht="13" customHeight="1">
      <c r="A26" s="230"/>
      <c r="B26" s="28"/>
      <c r="C26" s="247"/>
      <c r="D26" s="229" t="s">
        <v>97</v>
      </c>
      <c r="E26" s="31"/>
      <c r="F26" s="243">
        <f>C30</f>
        <v>0</v>
      </c>
    </row>
    <row r="27" spans="1:6" ht="13" customHeight="1">
      <c r="A27" s="229" t="s">
        <v>23</v>
      </c>
      <c r="B27" s="27"/>
      <c r="C27" s="243"/>
      <c r="D27" s="230"/>
      <c r="E27" s="32"/>
      <c r="F27" s="247"/>
    </row>
    <row r="28" spans="1:6" ht="13">
      <c r="A28" s="231"/>
      <c r="B28" s="16"/>
      <c r="C28" s="244"/>
      <c r="D28" s="75"/>
      <c r="E28" s="31"/>
      <c r="F28" s="243">
        <f>F5+F24-F26</f>
        <v>0</v>
      </c>
    </row>
    <row r="29" spans="1:6" ht="13" customHeight="1">
      <c r="A29" s="230"/>
      <c r="B29" s="29"/>
      <c r="C29" s="247"/>
      <c r="D29" s="237" t="s">
        <v>74</v>
      </c>
      <c r="E29" s="30"/>
      <c r="F29" s="244"/>
    </row>
    <row r="30" spans="1:6" ht="13" customHeight="1">
      <c r="A30" s="227" t="s">
        <v>97</v>
      </c>
      <c r="B30" s="17"/>
      <c r="C30" s="274">
        <f>C6+C12+C16+C25-C27</f>
        <v>0</v>
      </c>
      <c r="D30" s="231"/>
      <c r="E30" s="30"/>
      <c r="F30" s="244"/>
    </row>
    <row r="31" spans="1:6" ht="14" thickBot="1">
      <c r="A31" s="239"/>
      <c r="B31" s="40"/>
      <c r="C31" s="275"/>
      <c r="D31" s="238"/>
      <c r="E31" s="68"/>
      <c r="F31" s="245"/>
    </row>
    <row r="32" spans="1:6" ht="13">
      <c r="A32" s="77"/>
      <c r="B32" s="80"/>
      <c r="C32" s="78"/>
      <c r="D32" s="79"/>
      <c r="E32" s="81"/>
      <c r="F32" s="78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/>
      <c r="F35" s="57"/>
    </row>
    <row r="36" spans="1:6" ht="13">
      <c r="A36" s="58" t="s">
        <v>99</v>
      </c>
      <c r="B36" s="95"/>
      <c r="C36" s="59"/>
      <c r="D36" s="8" t="s">
        <v>120</v>
      </c>
      <c r="E36" s="95"/>
      <c r="F36" s="60"/>
    </row>
    <row r="37" spans="1:6" ht="13">
      <c r="A37" s="58" t="s">
        <v>119</v>
      </c>
      <c r="B37" s="95"/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0</v>
      </c>
      <c r="C38" s="63"/>
      <c r="D38" s="64" t="s">
        <v>115</v>
      </c>
      <c r="E38" s="62">
        <f>E35+E36+E37</f>
        <v>0</v>
      </c>
      <c r="F38" s="65"/>
    </row>
  </sheetData>
  <mergeCells count="21">
    <mergeCell ref="A3:C3"/>
    <mergeCell ref="D3:F3"/>
    <mergeCell ref="D16:D17"/>
    <mergeCell ref="E16:E17"/>
    <mergeCell ref="D21:D22"/>
    <mergeCell ref="B18:B19"/>
    <mergeCell ref="A18:A19"/>
    <mergeCell ref="D19:D20"/>
    <mergeCell ref="E19:E20"/>
    <mergeCell ref="C25:C26"/>
    <mergeCell ref="D26:D27"/>
    <mergeCell ref="F21:F22"/>
    <mergeCell ref="A34:F34"/>
    <mergeCell ref="A25:A26"/>
    <mergeCell ref="F26:F27"/>
    <mergeCell ref="A27:A29"/>
    <mergeCell ref="F28:F31"/>
    <mergeCell ref="D29:D31"/>
    <mergeCell ref="C27:C29"/>
    <mergeCell ref="C30:C31"/>
    <mergeCell ref="A30:A31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8"/>
  <sheetViews>
    <sheetView workbookViewId="0">
      <selection activeCell="F5" sqref="F5"/>
    </sheetView>
  </sheetViews>
  <sheetFormatPr baseColWidth="10" defaultRowHeight="12"/>
  <cols>
    <col min="1" max="1" width="57.1640625" customWidth="1"/>
    <col min="2" max="2" width="18" customWidth="1"/>
    <col min="3" max="3" width="16.83203125" customWidth="1"/>
    <col min="4" max="4" width="52.1640625" customWidth="1"/>
    <col min="5" max="5" width="13.1640625" customWidth="1"/>
    <col min="6" max="6" width="12.6640625" customWidth="1"/>
    <col min="7" max="7" width="14" customWidth="1"/>
  </cols>
  <sheetData>
    <row r="1" spans="1:7" ht="18">
      <c r="A1" s="97" t="s">
        <v>111</v>
      </c>
      <c r="B1" s="21" t="s">
        <v>31</v>
      </c>
      <c r="C1" s="1"/>
      <c r="D1" s="1"/>
      <c r="E1" s="1"/>
      <c r="F1" s="2"/>
    </row>
    <row r="2" spans="1:7" ht="14" thickBot="1">
      <c r="A2" s="1"/>
      <c r="B2" s="1"/>
      <c r="C2" s="1"/>
      <c r="D2" s="1"/>
      <c r="E2" s="1"/>
      <c r="F2" s="1"/>
    </row>
    <row r="3" spans="1:7" ht="14" thickBot="1">
      <c r="A3" s="232" t="s">
        <v>20</v>
      </c>
      <c r="B3" s="233"/>
      <c r="C3" s="234"/>
      <c r="D3" s="232" t="s">
        <v>88</v>
      </c>
      <c r="E3" s="233"/>
      <c r="F3" s="234"/>
    </row>
    <row r="4" spans="1:7" ht="91">
      <c r="A4" s="3"/>
      <c r="B4" s="9" t="s">
        <v>14</v>
      </c>
      <c r="C4" s="10" t="s">
        <v>27</v>
      </c>
      <c r="D4" s="69"/>
      <c r="E4" s="9" t="s">
        <v>28</v>
      </c>
      <c r="F4" s="11" t="s">
        <v>29</v>
      </c>
      <c r="G4">
        <v>0</v>
      </c>
    </row>
    <row r="5" spans="1:7" ht="39">
      <c r="A5" s="12"/>
      <c r="B5" s="13"/>
      <c r="C5" s="14"/>
      <c r="D5" s="70" t="s">
        <v>104</v>
      </c>
      <c r="E5" s="13"/>
      <c r="F5" s="223">
        <v>0</v>
      </c>
      <c r="G5">
        <v>0</v>
      </c>
    </row>
    <row r="6" spans="1:7" ht="13">
      <c r="A6" s="48" t="s">
        <v>86</v>
      </c>
      <c r="B6" s="25">
        <f>B7+B8+B9+B10</f>
        <v>56511.9</v>
      </c>
      <c r="C6" s="39">
        <f>C7+C8+C9+C10</f>
        <v>56511.9</v>
      </c>
      <c r="D6" s="48" t="s">
        <v>75</v>
      </c>
      <c r="E6" s="22">
        <f>E7+E12</f>
        <v>76272.75</v>
      </c>
      <c r="F6" s="33">
        <f>F7+F12</f>
        <v>76272.75</v>
      </c>
    </row>
    <row r="7" spans="1:7" ht="13">
      <c r="A7" s="49" t="s">
        <v>90</v>
      </c>
      <c r="B7" s="46">
        <v>30000</v>
      </c>
      <c r="C7" s="47">
        <v>30000</v>
      </c>
      <c r="D7" s="71" t="s">
        <v>60</v>
      </c>
      <c r="E7" s="4">
        <f>E8+E9+E10+E11</f>
        <v>56360.45</v>
      </c>
      <c r="F7" s="7">
        <f>F11+F8+F9+F10+F11</f>
        <v>56360.45</v>
      </c>
    </row>
    <row r="8" spans="1:7" ht="13">
      <c r="A8" s="49" t="s">
        <v>91</v>
      </c>
      <c r="B8" s="41">
        <v>3756.9</v>
      </c>
      <c r="C8" s="43">
        <v>3756.9</v>
      </c>
      <c r="D8" s="72" t="s">
        <v>76</v>
      </c>
      <c r="E8" s="41">
        <v>56360.45</v>
      </c>
      <c r="F8" s="42">
        <v>56360.45</v>
      </c>
    </row>
    <row r="9" spans="1:7" ht="13">
      <c r="A9" s="49" t="s">
        <v>92</v>
      </c>
      <c r="B9" s="41"/>
      <c r="C9" s="43"/>
      <c r="D9" s="72" t="s">
        <v>59</v>
      </c>
      <c r="E9" s="41"/>
      <c r="F9" s="42"/>
    </row>
    <row r="10" spans="1:7" ht="13">
      <c r="A10" s="49" t="s">
        <v>116</v>
      </c>
      <c r="B10" s="41">
        <v>22755</v>
      </c>
      <c r="C10" s="43">
        <v>22755</v>
      </c>
      <c r="D10" s="72" t="s">
        <v>15</v>
      </c>
      <c r="E10" s="41"/>
      <c r="F10" s="42"/>
    </row>
    <row r="11" spans="1:7" ht="13">
      <c r="A11" s="49"/>
      <c r="B11" s="4"/>
      <c r="C11" s="7"/>
      <c r="D11" s="72" t="s">
        <v>112</v>
      </c>
      <c r="E11" s="41"/>
      <c r="F11" s="42"/>
    </row>
    <row r="12" spans="1:7" ht="13">
      <c r="A12" s="50" t="s">
        <v>89</v>
      </c>
      <c r="B12" s="5">
        <f>B13+B14</f>
        <v>38883.78</v>
      </c>
      <c r="C12" s="6">
        <f>C13+C14</f>
        <v>9880.43</v>
      </c>
      <c r="D12" s="73" t="s">
        <v>34</v>
      </c>
      <c r="E12" s="93">
        <v>19912.3</v>
      </c>
      <c r="F12" s="94">
        <v>19912.3</v>
      </c>
    </row>
    <row r="13" spans="1:7" ht="13">
      <c r="A13" s="49" t="s">
        <v>117</v>
      </c>
      <c r="B13" s="41">
        <v>38883.78</v>
      </c>
      <c r="C13" s="43">
        <v>9880.43</v>
      </c>
      <c r="D13" s="58" t="s">
        <v>113</v>
      </c>
      <c r="E13" s="23"/>
      <c r="F13" s="20"/>
      <c r="G13" s="157"/>
    </row>
    <row r="14" spans="1:7" ht="13">
      <c r="A14" s="49" t="s">
        <v>118</v>
      </c>
      <c r="B14" s="41"/>
      <c r="C14" s="43"/>
      <c r="D14" s="58" t="s">
        <v>35</v>
      </c>
      <c r="E14" s="23">
        <v>59102.13</v>
      </c>
      <c r="F14" s="20"/>
    </row>
    <row r="15" spans="1:7" ht="13">
      <c r="A15" s="49"/>
      <c r="B15" s="4"/>
      <c r="C15" s="7"/>
      <c r="D15" s="58" t="s">
        <v>114</v>
      </c>
      <c r="E15" s="23"/>
      <c r="F15" s="20"/>
    </row>
    <row r="16" spans="1:7" ht="13" customHeight="1">
      <c r="A16" s="50" t="s">
        <v>87</v>
      </c>
      <c r="B16" s="5">
        <v>21531.85</v>
      </c>
      <c r="C16" s="6">
        <v>9880.42</v>
      </c>
      <c r="D16" s="229" t="s">
        <v>36</v>
      </c>
      <c r="E16" s="235">
        <f>E6+E13+E14+E15</f>
        <v>135374.88</v>
      </c>
      <c r="F16" s="34"/>
    </row>
    <row r="17" spans="1:7" ht="13">
      <c r="A17" s="51"/>
      <c r="B17" s="24">
        <v>941.29</v>
      </c>
      <c r="C17" s="44"/>
      <c r="D17" s="230"/>
      <c r="E17" s="236"/>
      <c r="F17" s="35"/>
    </row>
    <row r="18" spans="1:7" ht="13" customHeight="1">
      <c r="A18" s="227" t="s">
        <v>105</v>
      </c>
      <c r="B18" s="235">
        <f>B6+B12+B16</f>
        <v>116927.53</v>
      </c>
      <c r="C18" s="18"/>
      <c r="D18" s="52" t="s">
        <v>37</v>
      </c>
      <c r="E18" s="26"/>
      <c r="F18" s="36"/>
    </row>
    <row r="19" spans="1:7" ht="13" customHeight="1">
      <c r="A19" s="228"/>
      <c r="B19" s="236"/>
      <c r="C19" s="18"/>
      <c r="D19" s="229" t="s">
        <v>24</v>
      </c>
      <c r="E19" s="235">
        <v>0.01</v>
      </c>
      <c r="F19" s="37"/>
    </row>
    <row r="20" spans="1:7" ht="13">
      <c r="A20" s="52" t="s">
        <v>38</v>
      </c>
      <c r="B20" s="26"/>
      <c r="C20" s="19"/>
      <c r="D20" s="230"/>
      <c r="E20" s="236"/>
      <c r="F20" s="38"/>
    </row>
    <row r="21" spans="1:7" ht="13" customHeight="1">
      <c r="A21" s="52" t="s">
        <v>39</v>
      </c>
      <c r="B21" s="26"/>
      <c r="C21" s="18"/>
      <c r="D21" s="229" t="s">
        <v>73</v>
      </c>
      <c r="E21" s="31"/>
      <c r="F21" s="243">
        <v>0</v>
      </c>
    </row>
    <row r="22" spans="1:7" ht="13">
      <c r="A22" s="53"/>
      <c r="B22" s="15"/>
      <c r="C22" s="18"/>
      <c r="D22" s="230"/>
      <c r="E22" s="32"/>
      <c r="F22" s="247"/>
    </row>
    <row r="23" spans="1:7" ht="13">
      <c r="A23" s="52" t="s">
        <v>40</v>
      </c>
      <c r="B23" s="26">
        <v>18447.36</v>
      </c>
      <c r="C23" s="18"/>
      <c r="D23" s="52" t="s">
        <v>103</v>
      </c>
      <c r="E23" s="26"/>
      <c r="F23" s="36"/>
    </row>
    <row r="24" spans="1:7" ht="13">
      <c r="A24" s="54" t="s">
        <v>93</v>
      </c>
      <c r="B24" s="26">
        <f>B18+B20+B21+B23</f>
        <v>135374.89000000001</v>
      </c>
      <c r="C24" s="19"/>
      <c r="D24" s="54" t="s">
        <v>93</v>
      </c>
      <c r="E24" s="26">
        <f>E16+E18+E19+E23</f>
        <v>135374.89000000001</v>
      </c>
      <c r="F24" s="45">
        <f>F6+F21</f>
        <v>76272.75</v>
      </c>
    </row>
    <row r="25" spans="1:7" ht="13" customHeight="1">
      <c r="A25" s="229" t="s">
        <v>106</v>
      </c>
      <c r="B25" s="27"/>
      <c r="C25" s="243"/>
      <c r="D25" s="74"/>
      <c r="E25" s="66"/>
      <c r="F25" s="67"/>
    </row>
    <row r="26" spans="1:7" ht="13" customHeight="1">
      <c r="A26" s="230"/>
      <c r="B26" s="28"/>
      <c r="C26" s="247"/>
      <c r="D26" s="229" t="s">
        <v>97</v>
      </c>
      <c r="E26" s="31"/>
      <c r="F26" s="243">
        <f>C30</f>
        <v>76272.75</v>
      </c>
    </row>
    <row r="27" spans="1:7" ht="13" customHeight="1">
      <c r="A27" s="229" t="s">
        <v>23</v>
      </c>
      <c r="B27" s="27"/>
      <c r="C27" s="243"/>
      <c r="D27" s="230"/>
      <c r="E27" s="32"/>
      <c r="F27" s="247"/>
    </row>
    <row r="28" spans="1:7" ht="13">
      <c r="A28" s="231"/>
      <c r="B28" s="16"/>
      <c r="C28" s="244"/>
      <c r="D28" s="75"/>
      <c r="E28" s="31"/>
      <c r="F28" s="243">
        <f>F5+F24-F26</f>
        <v>0</v>
      </c>
    </row>
    <row r="29" spans="1:7" ht="13" customHeight="1">
      <c r="A29" s="230"/>
      <c r="B29" s="29"/>
      <c r="C29" s="247"/>
      <c r="D29" s="237" t="s">
        <v>74</v>
      </c>
      <c r="E29" s="30"/>
      <c r="F29" s="244"/>
      <c r="G29" s="243"/>
    </row>
    <row r="30" spans="1:7" ht="13" customHeight="1">
      <c r="A30" s="227" t="s">
        <v>97</v>
      </c>
      <c r="B30" s="17"/>
      <c r="C30" s="246">
        <f>C6+C12+C16+C25-C27</f>
        <v>76272.75</v>
      </c>
      <c r="D30" s="231"/>
      <c r="E30" s="30"/>
      <c r="F30" s="244"/>
      <c r="G30" s="244"/>
    </row>
    <row r="31" spans="1:7" ht="14" thickBot="1">
      <c r="A31" s="239"/>
      <c r="B31" s="40"/>
      <c r="C31" s="245"/>
      <c r="D31" s="238"/>
      <c r="E31" s="68"/>
      <c r="F31" s="245"/>
      <c r="G31" s="244"/>
    </row>
    <row r="32" spans="1:7" ht="14" thickBot="1">
      <c r="A32" s="77"/>
      <c r="B32" s="80"/>
      <c r="C32" s="78"/>
      <c r="D32" s="79"/>
      <c r="E32" s="81"/>
      <c r="F32" s="78"/>
      <c r="G32" s="245"/>
    </row>
    <row r="33" spans="1:6" ht="14" thickBot="1">
      <c r="A33" s="91"/>
      <c r="B33" s="92"/>
      <c r="C33" s="92"/>
      <c r="D33" s="92"/>
      <c r="E33" s="92"/>
      <c r="F33" s="92"/>
    </row>
    <row r="34" spans="1:6" ht="13">
      <c r="A34" s="240" t="s">
        <v>123</v>
      </c>
      <c r="B34" s="241"/>
      <c r="C34" s="241"/>
      <c r="D34" s="241"/>
      <c r="E34" s="241"/>
      <c r="F34" s="242"/>
    </row>
    <row r="35" spans="1:6" ht="13">
      <c r="A35" s="55" t="s">
        <v>98</v>
      </c>
      <c r="B35" s="96"/>
      <c r="C35" s="56"/>
      <c r="D35" s="25" t="s">
        <v>121</v>
      </c>
      <c r="E35" s="96">
        <v>15830</v>
      </c>
      <c r="F35" s="57"/>
    </row>
    <row r="36" spans="1:6" ht="13">
      <c r="A36" s="58" t="s">
        <v>99</v>
      </c>
      <c r="B36" s="95">
        <v>7915</v>
      </c>
      <c r="C36" s="59"/>
      <c r="D36" s="8" t="s">
        <v>120</v>
      </c>
      <c r="E36" s="95"/>
      <c r="F36" s="60"/>
    </row>
    <row r="37" spans="1:6" ht="13">
      <c r="A37" s="58" t="s">
        <v>119</v>
      </c>
      <c r="B37" s="95">
        <v>7915</v>
      </c>
      <c r="C37" s="59"/>
      <c r="D37" s="8" t="s">
        <v>122</v>
      </c>
      <c r="E37" s="95"/>
      <c r="F37" s="60"/>
    </row>
    <row r="38" spans="1:6" ht="14" thickBot="1">
      <c r="A38" s="61" t="s">
        <v>115</v>
      </c>
      <c r="B38" s="62">
        <f>B35+B36+B37</f>
        <v>15830</v>
      </c>
      <c r="C38" s="63"/>
      <c r="D38" s="64" t="s">
        <v>115</v>
      </c>
      <c r="E38" s="62">
        <f>E35+E36+E37</f>
        <v>15830</v>
      </c>
      <c r="F38" s="65"/>
    </row>
  </sheetData>
  <mergeCells count="22">
    <mergeCell ref="A34:F34"/>
    <mergeCell ref="A25:A26"/>
    <mergeCell ref="F26:F27"/>
    <mergeCell ref="A27:A29"/>
    <mergeCell ref="F28:F31"/>
    <mergeCell ref="A30:A31"/>
    <mergeCell ref="D29:D31"/>
    <mergeCell ref="C30:C31"/>
    <mergeCell ref="A3:C3"/>
    <mergeCell ref="D3:F3"/>
    <mergeCell ref="D16:D17"/>
    <mergeCell ref="E16:E17"/>
    <mergeCell ref="C27:C29"/>
    <mergeCell ref="E19:E20"/>
    <mergeCell ref="C25:C26"/>
    <mergeCell ref="G29:G32"/>
    <mergeCell ref="A18:A19"/>
    <mergeCell ref="B18:B19"/>
    <mergeCell ref="D19:D20"/>
    <mergeCell ref="D26:D27"/>
    <mergeCell ref="D21:D22"/>
    <mergeCell ref="F21:F22"/>
  </mergeCells>
  <phoneticPr fontId="19" type="noConversion"/>
  <pageMargins left="0" right="0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COMPAR</vt:lpstr>
      <vt:lpstr>FINAL</vt:lpstr>
      <vt:lpstr>COMBINAISON</vt:lpstr>
      <vt:lpstr>TOTAL</vt:lpstr>
      <vt:lpstr>AAA</vt:lpstr>
      <vt:lpstr>BDX</vt:lpstr>
      <vt:lpstr>CCC</vt:lpstr>
      <vt:lpstr>CFD</vt:lpstr>
      <vt:lpstr>GRE</vt:lpstr>
      <vt:lpstr>LIL</vt:lpstr>
      <vt:lpstr>LYO</vt:lpstr>
      <vt:lpstr>MRS</vt:lpstr>
      <vt:lpstr>MON</vt:lpstr>
      <vt:lpstr>MTP</vt:lpstr>
      <vt:lpstr>NAN</vt:lpstr>
      <vt:lpstr>NCE</vt:lpstr>
      <vt:lpstr>PAR</vt:lpstr>
      <vt:lpstr>REN</vt:lpstr>
      <vt:lpstr>URO</vt:lpstr>
      <vt:lpstr>SSS</vt:lpstr>
      <vt:lpstr>TTT</vt:lpstr>
      <vt:lpstr>TLO</vt:lpstr>
      <vt:lpstr>FEDE</vt:lpstr>
    </vt:vector>
  </TitlesOfParts>
  <Manager/>
  <Company>FEGEFLUC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OLIVA</dc:creator>
  <cp:keywords/>
  <dc:description/>
  <cp:lastModifiedBy>Edmond OLIVA</cp:lastModifiedBy>
  <cp:lastPrinted>2019-05-09T10:49:25Z</cp:lastPrinted>
  <dcterms:created xsi:type="dcterms:W3CDTF">2000-05-17T15:25:08Z</dcterms:created>
  <dcterms:modified xsi:type="dcterms:W3CDTF">2019-05-09T10:49:42Z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-2015611269</vt:i4>
  </property>
  <property fmtid="{D5CDD505-2E9C-101B-9397-08002B2CF9AE}" pid="3" name="_EmailSubject">
    <vt:lpwstr>CER2008Nice.xls</vt:lpwstr>
  </property>
  <property fmtid="{D5CDD505-2E9C-101B-9397-08002B2CF9AE}" pid="4" name="_AuthorEmail">
    <vt:lpwstr>Olivia.MILLET@cote-azur.cci.fr</vt:lpwstr>
  </property>
  <property fmtid="{D5CDD505-2E9C-101B-9397-08002B2CF9AE}" pid="5" name="_AuthorEmailDisplayName">
    <vt:lpwstr>MILLET Olivia</vt:lpwstr>
  </property>
</Properties>
</file>